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ANALIZAchelt 2014 2016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G99" i="1" l="1"/>
  <c r="E99" i="1"/>
  <c r="C99" i="1"/>
  <c r="I99" i="1" l="1"/>
  <c r="I97" i="1"/>
  <c r="I48" i="1"/>
  <c r="I41" i="1" s="1"/>
  <c r="I87" i="1"/>
  <c r="I25" i="1"/>
  <c r="H23" i="1"/>
  <c r="J23" i="1"/>
  <c r="K5" i="1" l="1"/>
  <c r="K99" i="1"/>
  <c r="K97" i="1"/>
  <c r="K25" i="1"/>
  <c r="K20" i="1" s="1"/>
  <c r="K9" i="1"/>
  <c r="J101" i="1" l="1"/>
  <c r="H101" i="1"/>
  <c r="J95" i="1"/>
  <c r="H95" i="1"/>
  <c r="H93" i="1"/>
  <c r="K92" i="1"/>
  <c r="I92" i="1"/>
  <c r="J85" i="1"/>
  <c r="H85" i="1"/>
  <c r="K83" i="1"/>
  <c r="I83" i="1"/>
  <c r="J80" i="1"/>
  <c r="K78" i="1"/>
  <c r="I78" i="1"/>
  <c r="K76" i="1"/>
  <c r="I76" i="1"/>
  <c r="K75" i="1"/>
  <c r="I75" i="1"/>
  <c r="K74" i="1"/>
  <c r="I74" i="1"/>
  <c r="K71" i="1"/>
  <c r="I71" i="1"/>
  <c r="K69" i="1"/>
  <c r="I69" i="1"/>
  <c r="H68" i="1"/>
  <c r="K67" i="1"/>
  <c r="I67" i="1"/>
  <c r="K66" i="1"/>
  <c r="I66" i="1"/>
  <c r="K65" i="1"/>
  <c r="I65" i="1"/>
  <c r="J59" i="1"/>
  <c r="H59" i="1"/>
  <c r="J57" i="1"/>
  <c r="H57" i="1"/>
  <c r="J56" i="1"/>
  <c r="H56" i="1"/>
  <c r="K55" i="1"/>
  <c r="I55" i="1"/>
  <c r="K53" i="1"/>
  <c r="I53" i="1"/>
  <c r="J52" i="1"/>
  <c r="H52" i="1"/>
  <c r="K51" i="1"/>
  <c r="I51" i="1"/>
  <c r="J50" i="1"/>
  <c r="H50" i="1"/>
  <c r="K49" i="1"/>
  <c r="I49" i="1"/>
  <c r="J47" i="1"/>
  <c r="J46" i="1"/>
  <c r="H46" i="1"/>
  <c r="J45" i="1"/>
  <c r="H45" i="1"/>
  <c r="J44" i="1"/>
  <c r="H44" i="1"/>
  <c r="J43" i="1"/>
  <c r="H43" i="1"/>
  <c r="J42" i="1"/>
  <c r="H42" i="1"/>
  <c r="K41" i="1"/>
  <c r="J40" i="1"/>
  <c r="H40" i="1"/>
  <c r="J39" i="1"/>
  <c r="H39" i="1"/>
  <c r="J38" i="1"/>
  <c r="H38" i="1"/>
  <c r="J37" i="1"/>
  <c r="H37" i="1"/>
  <c r="J36" i="1"/>
  <c r="H36" i="1"/>
  <c r="K35" i="1"/>
  <c r="I35" i="1"/>
  <c r="J34" i="1"/>
  <c r="H34" i="1"/>
  <c r="J32" i="1"/>
  <c r="H32" i="1"/>
  <c r="J31" i="1"/>
  <c r="H31" i="1"/>
  <c r="K30" i="1"/>
  <c r="I30" i="1"/>
  <c r="J29" i="1"/>
  <c r="H29" i="1"/>
  <c r="H28" i="1"/>
  <c r="J27" i="1"/>
  <c r="H27" i="1"/>
  <c r="K26" i="1"/>
  <c r="I26" i="1"/>
  <c r="J25" i="1"/>
  <c r="J24" i="1"/>
  <c r="H24" i="1"/>
  <c r="J22" i="1"/>
  <c r="H22" i="1"/>
  <c r="J21" i="1"/>
  <c r="H21" i="1"/>
  <c r="K19" i="1"/>
  <c r="I19" i="1"/>
  <c r="J18" i="1"/>
  <c r="H18" i="1"/>
  <c r="J17" i="1"/>
  <c r="H17" i="1"/>
  <c r="K16" i="1"/>
  <c r="I16" i="1"/>
  <c r="J15" i="1"/>
  <c r="H15" i="1"/>
  <c r="K13" i="1"/>
  <c r="K60" i="1" s="1"/>
  <c r="I13" i="1"/>
  <c r="J12" i="1"/>
  <c r="H12" i="1"/>
  <c r="J11" i="1"/>
  <c r="H11" i="1"/>
  <c r="K10" i="1"/>
  <c r="I10" i="1"/>
  <c r="J7" i="1"/>
  <c r="H7" i="1"/>
  <c r="J6" i="1"/>
  <c r="H6" i="1"/>
  <c r="K104" i="1" l="1"/>
  <c r="K106" i="1" s="1"/>
  <c r="O107" i="1" s="1"/>
  <c r="I104" i="1"/>
  <c r="J35" i="1"/>
  <c r="I20" i="1"/>
  <c r="J30" i="1"/>
  <c r="J41" i="1"/>
  <c r="J78" i="1"/>
  <c r="J55" i="1"/>
  <c r="J16" i="1"/>
  <c r="J49" i="1"/>
  <c r="J51" i="1"/>
  <c r="J92" i="1"/>
  <c r="J26" i="1"/>
  <c r="J10" i="1"/>
  <c r="J13" i="1"/>
  <c r="J19" i="1"/>
  <c r="J83" i="1"/>
  <c r="I5" i="1"/>
  <c r="O20" i="1"/>
  <c r="J20" i="1" l="1"/>
  <c r="O68" i="1"/>
  <c r="J5" i="1"/>
  <c r="I60" i="1"/>
  <c r="J104" i="1"/>
  <c r="Q133" i="1"/>
  <c r="Q132" i="1"/>
  <c r="Q131" i="1"/>
  <c r="Q130" i="1"/>
  <c r="R123" i="1"/>
  <c r="R133" i="1" s="1"/>
  <c r="R122" i="1"/>
  <c r="R132" i="1" s="1"/>
  <c r="R121" i="1"/>
  <c r="R131" i="1" s="1"/>
  <c r="R120" i="1"/>
  <c r="R130" i="1" s="1"/>
  <c r="R117" i="1"/>
  <c r="S133" i="1" s="1"/>
  <c r="R116" i="1"/>
  <c r="S132" i="1" s="1"/>
  <c r="R115" i="1"/>
  <c r="S131" i="1" s="1"/>
  <c r="T131" i="1" s="1"/>
  <c r="R114" i="1"/>
  <c r="S130" i="1" s="1"/>
  <c r="F101" i="1"/>
  <c r="D101" i="1"/>
  <c r="M95" i="1"/>
  <c r="F95" i="1"/>
  <c r="D95" i="1"/>
  <c r="M94" i="1"/>
  <c r="M93" i="1"/>
  <c r="F93" i="1"/>
  <c r="D93" i="1"/>
  <c r="G92" i="1"/>
  <c r="E92" i="1"/>
  <c r="C92" i="1"/>
  <c r="E87" i="1"/>
  <c r="F85" i="1"/>
  <c r="D85" i="1"/>
  <c r="G83" i="1"/>
  <c r="E83" i="1"/>
  <c r="C83" i="1"/>
  <c r="F80" i="1"/>
  <c r="F79" i="1"/>
  <c r="G78" i="1"/>
  <c r="E78" i="1"/>
  <c r="M77" i="1"/>
  <c r="G76" i="1"/>
  <c r="E76" i="1"/>
  <c r="C76" i="1"/>
  <c r="G75" i="1"/>
  <c r="E75" i="1"/>
  <c r="C75" i="1"/>
  <c r="G74" i="1"/>
  <c r="E74" i="1"/>
  <c r="C74" i="1"/>
  <c r="E72" i="1"/>
  <c r="C72" i="1"/>
  <c r="G71" i="1"/>
  <c r="E71" i="1"/>
  <c r="C71" i="1"/>
  <c r="G69" i="1"/>
  <c r="E69" i="1"/>
  <c r="C69" i="1"/>
  <c r="D68" i="1"/>
  <c r="G67" i="1"/>
  <c r="E67" i="1"/>
  <c r="C67" i="1"/>
  <c r="G66" i="1"/>
  <c r="E66" i="1"/>
  <c r="C66" i="1"/>
  <c r="G65" i="1"/>
  <c r="H65" i="1" s="1"/>
  <c r="E65" i="1"/>
  <c r="C65" i="1"/>
  <c r="F59" i="1"/>
  <c r="D59" i="1"/>
  <c r="D58" i="1"/>
  <c r="M57" i="1"/>
  <c r="F57" i="1"/>
  <c r="D57" i="1"/>
  <c r="F56" i="1"/>
  <c r="D56" i="1"/>
  <c r="G55" i="1"/>
  <c r="H55" i="1" s="1"/>
  <c r="E55" i="1"/>
  <c r="C55" i="1"/>
  <c r="M54" i="1"/>
  <c r="D54" i="1"/>
  <c r="G53" i="1"/>
  <c r="E53" i="1"/>
  <c r="C53" i="1"/>
  <c r="M52" i="1"/>
  <c r="F52" i="1"/>
  <c r="D52" i="1"/>
  <c r="G51" i="1"/>
  <c r="H51" i="1" s="1"/>
  <c r="E51" i="1"/>
  <c r="C51" i="1"/>
  <c r="M50" i="1"/>
  <c r="F50" i="1"/>
  <c r="D50" i="1"/>
  <c r="G49" i="1"/>
  <c r="H49" i="1" s="1"/>
  <c r="E49" i="1"/>
  <c r="C49" i="1"/>
  <c r="M47" i="1"/>
  <c r="F47" i="1"/>
  <c r="F46" i="1"/>
  <c r="D46" i="1"/>
  <c r="F45" i="1"/>
  <c r="D45" i="1"/>
  <c r="M44" i="1"/>
  <c r="F44" i="1"/>
  <c r="D44" i="1"/>
  <c r="M43" i="1"/>
  <c r="F43" i="1"/>
  <c r="D43" i="1"/>
  <c r="F42" i="1"/>
  <c r="D42" i="1"/>
  <c r="G41" i="1"/>
  <c r="H41" i="1" s="1"/>
  <c r="E41" i="1"/>
  <c r="C41" i="1"/>
  <c r="M40" i="1"/>
  <c r="F40" i="1"/>
  <c r="D40" i="1"/>
  <c r="M39" i="1"/>
  <c r="F39" i="1"/>
  <c r="D39" i="1"/>
  <c r="M38" i="1"/>
  <c r="F38" i="1"/>
  <c r="D38" i="1"/>
  <c r="M37" i="1"/>
  <c r="F37" i="1"/>
  <c r="D37" i="1"/>
  <c r="M36" i="1"/>
  <c r="F36" i="1"/>
  <c r="D36" i="1"/>
  <c r="M35" i="1"/>
  <c r="G35" i="1"/>
  <c r="E35" i="1"/>
  <c r="C35" i="1"/>
  <c r="M34" i="1"/>
  <c r="F34" i="1"/>
  <c r="D34" i="1"/>
  <c r="M33" i="1"/>
  <c r="D33" i="1"/>
  <c r="M32" i="1"/>
  <c r="F32" i="1"/>
  <c r="D32" i="1"/>
  <c r="F31" i="1"/>
  <c r="D31" i="1"/>
  <c r="G30" i="1"/>
  <c r="E30" i="1"/>
  <c r="C30" i="1"/>
  <c r="F29" i="1"/>
  <c r="D29" i="1"/>
  <c r="F28" i="1"/>
  <c r="D28" i="1"/>
  <c r="B28" i="1"/>
  <c r="A28" i="1"/>
  <c r="M27" i="1"/>
  <c r="F27" i="1"/>
  <c r="D27" i="1"/>
  <c r="M26" i="1"/>
  <c r="G26" i="1"/>
  <c r="H26" i="1" s="1"/>
  <c r="E26" i="1"/>
  <c r="C26" i="1"/>
  <c r="E25" i="1"/>
  <c r="E20" i="1" s="1"/>
  <c r="F24" i="1"/>
  <c r="D24" i="1"/>
  <c r="M22" i="1"/>
  <c r="F22" i="1"/>
  <c r="D22" i="1"/>
  <c r="M21" i="1"/>
  <c r="F21" i="1"/>
  <c r="D21" i="1"/>
  <c r="G20" i="1"/>
  <c r="H20" i="1" s="1"/>
  <c r="C20" i="1"/>
  <c r="G19" i="1"/>
  <c r="H19" i="1" s="1"/>
  <c r="E19" i="1"/>
  <c r="D19" i="1" s="1"/>
  <c r="M18" i="1"/>
  <c r="F18" i="1"/>
  <c r="D18" i="1"/>
  <c r="M17" i="1"/>
  <c r="F17" i="1"/>
  <c r="D17" i="1"/>
  <c r="G16" i="1"/>
  <c r="E16" i="1"/>
  <c r="C16" i="1"/>
  <c r="M15" i="1"/>
  <c r="F15" i="1"/>
  <c r="D15" i="1"/>
  <c r="F14" i="1"/>
  <c r="G13" i="1"/>
  <c r="H13" i="1" s="1"/>
  <c r="E13" i="1"/>
  <c r="C13" i="1"/>
  <c r="M12" i="1"/>
  <c r="F12" i="1"/>
  <c r="D12" i="1"/>
  <c r="M11" i="1"/>
  <c r="F11" i="1"/>
  <c r="D11" i="1"/>
  <c r="G10" i="1"/>
  <c r="H10" i="1" s="1"/>
  <c r="E10" i="1"/>
  <c r="C10" i="1"/>
  <c r="E9" i="1"/>
  <c r="E5" i="1" s="1"/>
  <c r="M7" i="1"/>
  <c r="F7" i="1"/>
  <c r="D7" i="1"/>
  <c r="M6" i="1"/>
  <c r="F6" i="1"/>
  <c r="D6" i="1"/>
  <c r="G5" i="1"/>
  <c r="C5" i="1"/>
  <c r="F20" i="1" l="1"/>
  <c r="D35" i="1"/>
  <c r="F41" i="1"/>
  <c r="M49" i="1"/>
  <c r="M92" i="1"/>
  <c r="F25" i="1"/>
  <c r="M53" i="1"/>
  <c r="F78" i="1"/>
  <c r="G60" i="1"/>
  <c r="M16" i="1"/>
  <c r="D26" i="1"/>
  <c r="F51" i="1"/>
  <c r="F30" i="1"/>
  <c r="H30" i="1"/>
  <c r="T132" i="1"/>
  <c r="T130" i="1"/>
  <c r="F13" i="1"/>
  <c r="F16" i="1"/>
  <c r="H16" i="1"/>
  <c r="F35" i="1"/>
  <c r="H35" i="1"/>
  <c r="F92" i="1"/>
  <c r="H92" i="1"/>
  <c r="M10" i="1"/>
  <c r="M55" i="1"/>
  <c r="C60" i="1"/>
  <c r="M20" i="1"/>
  <c r="F26" i="1"/>
  <c r="M30" i="1"/>
  <c r="M41" i="1"/>
  <c r="F49" i="1"/>
  <c r="D53" i="1"/>
  <c r="D65" i="1"/>
  <c r="T133" i="1"/>
  <c r="H5" i="1"/>
  <c r="H83" i="1"/>
  <c r="F19" i="1"/>
  <c r="M76" i="1"/>
  <c r="C78" i="1"/>
  <c r="M19" i="1"/>
  <c r="I106" i="1"/>
  <c r="H60" i="1"/>
  <c r="J60" i="1"/>
  <c r="E104" i="1"/>
  <c r="G104" i="1"/>
  <c r="H104" i="1" s="1"/>
  <c r="M75" i="1"/>
  <c r="M74" i="1"/>
  <c r="C87" i="1"/>
  <c r="E60" i="1"/>
  <c r="M5" i="1"/>
  <c r="D5" i="1"/>
  <c r="F10" i="1"/>
  <c r="D16" i="1"/>
  <c r="D30" i="1"/>
  <c r="F55" i="1"/>
  <c r="D92" i="1"/>
  <c r="F5" i="1"/>
  <c r="D10" i="1"/>
  <c r="D13" i="1"/>
  <c r="M13" i="1"/>
  <c r="D51" i="1"/>
  <c r="M51" i="1"/>
  <c r="D55" i="1"/>
  <c r="F9" i="1"/>
  <c r="D20" i="1"/>
  <c r="D41" i="1"/>
  <c r="D49" i="1"/>
  <c r="C104" i="1" l="1"/>
  <c r="C106" i="1" s="1"/>
  <c r="G106" i="1"/>
  <c r="H106" i="1" s="1"/>
  <c r="J106" i="1"/>
  <c r="F104" i="1"/>
  <c r="E106" i="1"/>
  <c r="M60" i="1"/>
  <c r="D60" i="1"/>
  <c r="F60" i="1"/>
  <c r="M104" i="1" l="1"/>
  <c r="D104" i="1"/>
  <c r="M106" i="1"/>
  <c r="D106" i="1"/>
  <c r="F106" i="1"/>
</calcChain>
</file>

<file path=xl/sharedStrings.xml><?xml version="1.0" encoding="utf-8"?>
<sst xmlns="http://schemas.openxmlformats.org/spreadsheetml/2006/main" count="145" uniqueCount="82">
  <si>
    <t>Cheltuieli sectiunea functionare</t>
  </si>
  <si>
    <t>Cod</t>
  </si>
  <si>
    <t>Plati</t>
  </si>
  <si>
    <t>2015/ 2014</t>
  </si>
  <si>
    <t>2016/ 2015</t>
  </si>
  <si>
    <t>2016 vs 2015</t>
  </si>
  <si>
    <t>Autoritati publice si actiuni</t>
  </si>
  <si>
    <t>TITLUL I - CHELTUIELI DE PERSONAL</t>
  </si>
  <si>
    <t>TITLUL II - BUNURI SI SERVICII</t>
  </si>
  <si>
    <t>TITLUL XIX - PLATI EFECTUATE IN AVANS</t>
  </si>
  <si>
    <t>Alte servicii publice generale</t>
  </si>
  <si>
    <t>Tranzactii privind datoria publica</t>
  </si>
  <si>
    <t>TITLUL II BUNURI SI SERVICII</t>
  </si>
  <si>
    <t>TITLUL III DOBANZI</t>
  </si>
  <si>
    <t>Ordine publica si siguranta nationala</t>
  </si>
  <si>
    <t>Invatamant</t>
  </si>
  <si>
    <t>TITLUL XI - ALTE CHELTUIELI</t>
  </si>
  <si>
    <t>Sanatate</t>
  </si>
  <si>
    <t>Cultura, recreere si religie</t>
  </si>
  <si>
    <t>TITLUL VI - TRANSFERURI INTRE UNITATI</t>
  </si>
  <si>
    <t>TITLUL XI ALTE CHELTUIELI</t>
  </si>
  <si>
    <t>Asigurari si asistenta sociala</t>
  </si>
  <si>
    <t>TILUL IX ASISTENTA SOCIALA</t>
  </si>
  <si>
    <t>Locuinte, servicii si dezvoltare</t>
  </si>
  <si>
    <t>TITLUL VI TRANSFERURI INTRE UNITATI</t>
  </si>
  <si>
    <t>TITLUL VIII PROIECTE CU FINANTARE</t>
  </si>
  <si>
    <t>TITLUL XIII ACTIVE NEFINANCIARE</t>
  </si>
  <si>
    <t>TITLUL XVI RAMBURSARE DE CREDITE</t>
  </si>
  <si>
    <t>Protectia mediului</t>
  </si>
  <si>
    <t>Actiuni generale economice</t>
  </si>
  <si>
    <t>Agricultura, silvicultura, piscicultura</t>
  </si>
  <si>
    <t>Transporturi</t>
  </si>
  <si>
    <t>TITLUL IV SUBVENTII</t>
  </si>
  <si>
    <t>Total Sectiune functionare</t>
  </si>
  <si>
    <t>Cheltuieli sectiunea devoltare</t>
  </si>
  <si>
    <t>TITLUL XII ACTIVE NEFINANCIARE</t>
  </si>
  <si>
    <t>TITLUL XII - ACTIVE NEFINANCIARE</t>
  </si>
  <si>
    <t>TITLUL VIII - PROIECTE CU FINANTARE</t>
  </si>
  <si>
    <t>TITLUL XIII - ACTIVE NEFINANCIARE</t>
  </si>
  <si>
    <t>TITLUL X ALTE CHELTUIELI</t>
  </si>
  <si>
    <t>TITLUL VII - ALTE TRANSFERURI</t>
  </si>
  <si>
    <t>TITLUL VIII PROIECTE CU FINANTARE EUROPEANA</t>
  </si>
  <si>
    <t>Total sectiune dezvoltare</t>
  </si>
  <si>
    <t>Total cheltuieli</t>
  </si>
  <si>
    <t>cheltuieli de personal</t>
  </si>
  <si>
    <t>cheltuieli cu bunuri si servicii</t>
  </si>
  <si>
    <t>rambursari credite</t>
  </si>
  <si>
    <t>dobanzi</t>
  </si>
  <si>
    <t>%</t>
  </si>
  <si>
    <t>ce proiecte au beneficiat de finantare in 2015?</t>
  </si>
  <si>
    <t xml:space="preserve">SOFERII 56 MII IN 2016; 60 MII IN 2017 </t>
  </si>
  <si>
    <t>ce investitii (obiective) s-au realizat in 2016 - REABILITARE GRADINITA PROGRAM PRELUNGIT</t>
  </si>
  <si>
    <t>ce investitii (obiective) s-au realizat in 2016 - STATIE SONORIZARE CASA DE CULTURA; PE CAMINE PROIECTE PROIECTE IN SAT CIPAU; PE PARC S-A REAMANAJAT PARCUL CENTRAL+140 MII SISTEM SPATII VERZI</t>
  </si>
  <si>
    <t>ce investitii s-au realizat in 2014? Pt anul 2017 am vazut ca s-au prevazut 604 mii ron. Pe ce se duc aceste sume? ALIMENTARE CU APA IN SATUL SALCUT; PUG ORAS IERNUT SI PLANURI PARCELARE</t>
  </si>
  <si>
    <t xml:space="preserve">ce tipuri de investitii au fost acoperite in 2014 - 2016? Pt anul 2017 am vazut ca sunt prevazute investitii de 5.45 mil. ron. Care sunt principalele investitii incluse in aceasta suma? MODERNIZARE DC 119, TROTUARE IN ORASUL IERNUT; STRAZI IN ORASUL IERNUT SI MODERNIZARE STRADA GEORGE COSBUC; </t>
  </si>
  <si>
    <t>Evolutia cheltuielilor 2014 - 2016</t>
  </si>
  <si>
    <t>2017/ 2016</t>
  </si>
  <si>
    <t>2018/ 2017</t>
  </si>
  <si>
    <t>TITLUL VIII - ASISTENTA SOCIALA</t>
  </si>
  <si>
    <t>crestere de 53.1% iin 2017 vs 2016, urmata de o crestere a salariilor de 63.4% in 2018 vs 2017; pt anul 2019 sunt pravazuti 3,629 mil. ron</t>
  </si>
  <si>
    <t>CONTRACT COLECTIV DE MUNCA APROBAT DE ITM CARE PREVEDE ACORDARE 300 RON PE LUNA PT SECURITATEA MUNCII; AU CRESCUT COTIZATILLE LA ASOCIATII AUT PUBLICE FATA DE ASOCIATII UNDE FACE PARTE (GAL POD TRANSILVANIEI - 4 ANI, AQUASERV) + PERS VACANTE; pt anul 2019 sunt prevazui 368 mii ron din care 45 mii pt utilitati, 16 carburanti, alte bunuri si serv pt intretinere - 155 mii ron</t>
  </si>
  <si>
    <t>scadere de 13.4% in 2016 fata de 2015. care este motivul acestei scaderi? CRESTERE COPIL PLECARE PERSOANA CONCEDIU; crestere f mare in 2018; pt 2019 sunt prevazuti 241 mii ron</t>
  </si>
  <si>
    <t>69 mii ron pt 2019 reprezentand sume aferente pers cu handicap neincadrate</t>
  </si>
  <si>
    <t xml:space="preserve">crestere f mare a ch de personal 2014-2016; aproape dubla - carui fapt? Deasemenea pt 2017 sunt prevazuti 644 mii ron, adica crestere de 28.8% fata de 2016 - S-AU ANGAJAT PLITIA LOCALA; 10 POSTURI NOI DIN CARE OCUPATE 9 IN 2015+NORMA DE HRANA; SERV VOLUNTAR DE SITUATII DE URGENTA - SEF SERVICIU IN 2016 CU SALARIU DUBLU; INCA UN POST VACANT LA POLITIA LOCALA + 2 POSTURI LA SVSU + CRESTERI MAI MARI LA NIVELUL POLITISTILOR DPDV SAALARII; pt 2019 sunt prevazuti 1.461 mil ron; 146 mii ron chelt salariale in natura </t>
  </si>
  <si>
    <t>Pt 2017 sunt prevazuti 193 mii, adica o crestere de aprox. 29%; carui fapt se datoreaza aceasta crestere? CURSUL DE PREGATIRE PROFESIONALE PT POLITISTI; HAINE SI UNIFORME; POLITIA LOCALA; pt anul 2019 sunt prevazuti 165 mii ron din care 44 mii carburanti; 35 mii pregatire profesionala si 30 mii unforme si alte accesorii; politia locala 780 mii si protectie incendii 845 mii ron</t>
  </si>
  <si>
    <t>ce chelt cu bunuri si servicii au fost suportate din bugetul local in ultimii 3 ani? 220 MII NAVETA CADRE, BURSE ELEVI SUSTINERE INTRETINERE SI FUNCTIONARE; REABILITARE GRADINITA CU PROGRAM PRELUNGIT (550 MII IN 2016 - GRUP SANITAR SCOALA DIN SALCUT + FD EUROPENE REABILITARE SCOALA DIN SALCUT - INVESTITIE  2015; pt 2019 sunt prevazuti 856 mii ron din care 331 mii ron utilitati; 85 mii carburanti; reparatii curente 95 mii si alte bunuri si serv pt intretinere 124 mii</t>
  </si>
  <si>
    <t>pt 2019 sunt 37 mii ron</t>
  </si>
  <si>
    <t>51 mii pt 2019</t>
  </si>
  <si>
    <t xml:space="preserve">248 mii pt anul 2019; </t>
  </si>
  <si>
    <t xml:space="preserve">ce reprezinta aceste cheltuieli? SUSTINERE SMURD LA NIVELUL LOCALITATII; 980 mii prevazuti pt 2019; </t>
  </si>
  <si>
    <t>Pt anul 2017 sunt prevazuti 303 mii ron, o crestere de 50% fata de 2016; De ce? MAJORARE SALARII BIBLOTECA + 1 PERS SALA SPORT + 1 PERS PARC; pt 2019 sunt prevazuti 530 mii ron</t>
  </si>
  <si>
    <t>ce reprezinta aceste cheltuieli? De ce este cresterea asa mare in 2016 vs 2015; SINDICAT PT TOATE PERSOANELE RESPECTIVE; 14 APROBATE - 11 OCUPATE PERS PE CULTURA; 100 MII ZILELE ORASULUI; ZILELE COPILULUI, FESTIVALUL DE LA OARBA MURES; 408 mii prevazuti pt 2019 din care 104 mii utilitati; si alte cheltuieli 220 mii ron</t>
  </si>
  <si>
    <t>ce reprezinta aceste cheltuieli? De ce este cresterea asa mare in 2016 vs 2015 - SPORTUL SI CULTELE; ECHIPA FOTBAL; 310 mii prevazuti pt 2019 din care 200 mii asociatii si fundatii si 110 culte</t>
  </si>
  <si>
    <t>Pt anul 2017 sunt prevazuti 492 mii ron, o crestere aproape dubla fata de 2016; De ce? S-AU INFIINTAT 20 POSTURI DE ASISTENTI PERSONALI DIN CARE AU FOST ANGAJATE 11 PERSOANE; INCEPAND CU 1.01 SE ODIFICA SALARIILE LA ASISTENTI PERSONALI (1862 RON) + CEI DIN PRIMARIE CARE AU PREGATIRE MEDICALA LI S-AU MAJORAT SALARIILE CF NOII GRIE; pt anul 2019 sunt prevazuti 944 mii ron</t>
  </si>
  <si>
    <t>de ce este cresterea asa de mare in 2016 vs 2015? Am vazut ca acestea sunt in mare ajutoare sociale in numerar. Poti sa-mi dai mai multe detalii legate de acestea? DATORITA ASISTENTILOR PERSONALI - CRESTERE SALARII SI ANGAJARE ASISTENTI CARE PRIMESC INDEMNIZATII; pt anul 2019 sunt prevazuti 1235 mil ron, toate fiind ajutoare sociale in numerar</t>
  </si>
  <si>
    <t>de ce este cresterea asa de mare in 2016 vs 2015? 104 mii in 2019</t>
  </si>
  <si>
    <t>ce cheltuieli de personal se regasesc aici? - ANGAJATI PE GOSPODARIA COMUNALA - INTRETINERE; pt 2019 sunt prevazuti 219 mii on</t>
  </si>
  <si>
    <t>cam ce tipuri de cheltuieli se fac aici din bunuri si servicii; Pt 2017 sunt prevazuti 794 mii ron adica cu 34% mai mult; De ce? Pt 2019 sunt prevazuti 616 mii ron din care 400 mii iluminat publicsi ale chelt 120 mii ron</t>
  </si>
  <si>
    <t>cam ce tipuri de cheltuieli se fac aici din bunuri si servicii; Deasemenea pt 2017 sunt prevazuti 785 mii ron, adica o crestere de 41%; pe ce se duce aceasta crestere? Pt anul 2019 sunt prevazuti 1.018 mil. ron din care alte chelt cu bunuri si servicii 773 mii ron</t>
  </si>
  <si>
    <t>DEZAPZIRE; pt anul 2019 sunt preazuti 100 mii ron</t>
  </si>
  <si>
    <t>ce personal este remunerat aici? - 1 OM MICROBUZ TRANSPORT LOCAL; pt anul 2019 sunt preavzuti 297 mii ron</t>
  </si>
  <si>
    <t>ce cheltuieli/lucrari relevante s-au operat in 2014? - LUCRARI MAI IMPORTANTE IN 201; pt anul 2019 sunt prevazuti 2498 mii ron; Reabilitare infrastructura program inundatii pentru autoritati publice - 2262 ron si 150 mii alte cheltuieli
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</si>
</sst>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left"/>
    </xf>
    <xf numFmtId="43" fontId="2" fillId="3" borderId="0" xfId="0" applyNumberFormat="1" applyFont="1" applyFill="1"/>
    <xf numFmtId="164" fontId="2" fillId="3" borderId="0" xfId="2" applyNumberFormat="1" applyFont="1" applyFill="1"/>
    <xf numFmtId="10" fontId="2" fillId="2" borderId="0" xfId="2" applyNumberFormat="1" applyFont="1" applyFill="1" applyAlignment="1">
      <alignment horizontal="center"/>
    </xf>
    <xf numFmtId="43" fontId="3" fillId="0" borderId="0" xfId="1" applyFont="1"/>
    <xf numFmtId="43" fontId="0" fillId="0" borderId="0" xfId="1" applyFont="1"/>
    <xf numFmtId="0" fontId="0" fillId="0" borderId="0" xfId="0" applyAlignment="1">
      <alignment horizontal="left"/>
    </xf>
    <xf numFmtId="164" fontId="0" fillId="0" borderId="0" xfId="2" applyNumberFormat="1" applyFont="1"/>
    <xf numFmtId="43" fontId="0" fillId="0" borderId="0" xfId="0" applyNumberFormat="1"/>
    <xf numFmtId="10" fontId="2" fillId="4" borderId="0" xfId="2" applyNumberFormat="1" applyFont="1" applyFill="1" applyAlignment="1">
      <alignment horizontal="center"/>
    </xf>
    <xf numFmtId="10" fontId="2" fillId="5" borderId="0" xfId="2" applyNumberFormat="1" applyFont="1" applyFill="1" applyAlignment="1">
      <alignment horizontal="center"/>
    </xf>
    <xf numFmtId="0" fontId="0" fillId="5" borderId="0" xfId="0" applyFill="1" applyAlignment="1">
      <alignment horizontal="left"/>
    </xf>
    <xf numFmtId="43" fontId="2" fillId="5" borderId="0" xfId="0" applyNumberFormat="1" applyFont="1" applyFill="1"/>
    <xf numFmtId="164" fontId="2" fillId="5" borderId="0" xfId="2" applyNumberFormat="1" applyFont="1" applyFill="1"/>
    <xf numFmtId="43" fontId="0" fillId="5" borderId="0" xfId="0" applyNumberFormat="1" applyFont="1" applyFill="1"/>
    <xf numFmtId="10" fontId="2" fillId="6" borderId="0" xfId="2" applyNumberFormat="1" applyFont="1" applyFill="1" applyAlignment="1">
      <alignment horizontal="center"/>
    </xf>
    <xf numFmtId="10" fontId="2" fillId="0" borderId="0" xfId="2" applyNumberFormat="1" applyFont="1" applyAlignment="1">
      <alignment horizontal="center"/>
    </xf>
    <xf numFmtId="43" fontId="1" fillId="5" borderId="0" xfId="1" applyFont="1" applyFill="1"/>
    <xf numFmtId="164" fontId="1" fillId="5" borderId="0" xfId="2" applyNumberFormat="1" applyFont="1" applyFill="1"/>
    <xf numFmtId="43" fontId="2" fillId="3" borderId="0" xfId="1" applyFont="1" applyFill="1"/>
    <xf numFmtId="0" fontId="0" fillId="3" borderId="0" xfId="0" applyFill="1"/>
    <xf numFmtId="165" fontId="2" fillId="3" borderId="0" xfId="0" applyNumberFormat="1" applyFont="1" applyFill="1"/>
    <xf numFmtId="0" fontId="2" fillId="0" borderId="0" xfId="0" applyFont="1" applyAlignment="1">
      <alignment horizontal="center"/>
    </xf>
    <xf numFmtId="9" fontId="2" fillId="3" borderId="0" xfId="2" applyFont="1" applyFill="1"/>
    <xf numFmtId="164" fontId="2" fillId="3" borderId="0" xfId="1" applyNumberFormat="1" applyFont="1" applyFill="1"/>
    <xf numFmtId="9" fontId="0" fillId="0" borderId="0" xfId="2" applyFont="1"/>
    <xf numFmtId="43" fontId="0" fillId="3" borderId="0" xfId="0" applyNumberFormat="1" applyFill="1"/>
    <xf numFmtId="9" fontId="0" fillId="3" borderId="0" xfId="2" applyFont="1" applyFill="1"/>
    <xf numFmtId="43" fontId="2" fillId="5" borderId="0" xfId="1" applyFont="1" applyFill="1"/>
    <xf numFmtId="0" fontId="0" fillId="5" borderId="0" xfId="0" applyFont="1" applyFill="1"/>
    <xf numFmtId="0" fontId="0" fillId="5" borderId="0" xfId="0" applyFont="1" applyFill="1" applyAlignment="1">
      <alignment horizontal="left"/>
    </xf>
    <xf numFmtId="166" fontId="2" fillId="3" borderId="0" xfId="0" applyNumberFormat="1" applyFont="1" applyFill="1"/>
    <xf numFmtId="0" fontId="0" fillId="7" borderId="0" xfId="0" applyFill="1" applyAlignment="1">
      <alignment horizontal="center"/>
    </xf>
    <xf numFmtId="17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64" fontId="0" fillId="0" borderId="0" xfId="2" applyNumberFormat="1" applyFont="1" applyAlignment="1">
      <alignment horizontal="center"/>
    </xf>
    <xf numFmtId="0" fontId="2" fillId="7" borderId="0" xfId="0" applyFont="1" applyFill="1"/>
    <xf numFmtId="43" fontId="0" fillId="7" borderId="0" xfId="0" applyNumberFormat="1" applyFill="1"/>
    <xf numFmtId="164" fontId="0" fillId="7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Structura cheltuielilor curente la</a:t>
            </a:r>
            <a:r>
              <a:rPr lang="en-US" sz="1600" baseline="0"/>
              <a:t> mar </a:t>
            </a:r>
            <a:r>
              <a:rPr lang="en-US" sz="1600"/>
              <a:t>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6.3110236220472446E-2"/>
                  <c:y val="-0.123543307086614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'ANALIZAchelt 2014 2016'!$Q$120:$Q$123</c:f>
              <c:strCache>
                <c:ptCount val="4"/>
                <c:pt idx="0">
                  <c:v>cheltuieli de personal</c:v>
                </c:pt>
                <c:pt idx="1">
                  <c:v>cheltuieli cu bunuri si servicii</c:v>
                </c:pt>
                <c:pt idx="2">
                  <c:v>rambursari credite</c:v>
                </c:pt>
                <c:pt idx="3">
                  <c:v>dobanzi</c:v>
                </c:pt>
              </c:strCache>
            </c:strRef>
          </c:cat>
          <c:val>
            <c:numRef>
              <c:f>'ANALIZAchelt 2014 2016'!$R$120:$R$123</c:f>
              <c:numCache>
                <c:formatCode>_(* #,##0.00_);_(* \(#,##0.00\);_(* "-"??_);_(@_)</c:formatCode>
                <c:ptCount val="4"/>
                <c:pt idx="0">
                  <c:v>5892555.3200000003</c:v>
                </c:pt>
                <c:pt idx="1">
                  <c:v>3823306.6999999997</c:v>
                </c:pt>
                <c:pt idx="2">
                  <c:v>0</c:v>
                </c:pt>
                <c:pt idx="3">
                  <c:v>471295.56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115</xdr:row>
      <xdr:rowOff>157162</xdr:rowOff>
    </xdr:from>
    <xdr:to>
      <xdr:col>14</xdr:col>
      <xdr:colOff>266700</xdr:colOff>
      <xdr:row>130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ltuieli%20executie%20bugetara%202014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eltuieli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 2014"/>
      <sheetName val="ianuarie 2015"/>
      <sheetName val="ANALIZA ian 2015 vs 2014"/>
      <sheetName val="februarie"/>
      <sheetName val="martie"/>
      <sheetName val="aprilie"/>
      <sheetName val="mai"/>
      <sheetName val="iunie"/>
      <sheetName val="iulie"/>
      <sheetName val="august"/>
      <sheetName val="SEPT"/>
      <sheetName val="OCT"/>
      <sheetName val="NOV"/>
      <sheetName val="DEC"/>
      <sheetName val="centralizare"/>
      <sheetName val="analiza SD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 2014"/>
      <sheetName val="ianuarie 2015"/>
      <sheetName val="ANALIZA ian 2015 vs 2014"/>
      <sheetName val="februarie 2014"/>
      <sheetName val="februarie 2015"/>
      <sheetName val="ANALIZA feb 2014 VS feb 2015"/>
      <sheetName val="martie 2014"/>
      <sheetName val="ANALIZA mar 2014 VS  mar 2014"/>
      <sheetName val="ANALIZA mar 2014 VS  mar 20 sin"/>
      <sheetName val="mai 2014"/>
      <sheetName val="ANALIZA mai 2014 VS  mai2015"/>
      <sheetName val="ANALIZA si mai 2014 VS mai 2015"/>
      <sheetName val="mai (2)"/>
      <sheetName val="iunie"/>
      <sheetName val="iulie"/>
      <sheetName val="august"/>
      <sheetName val="SEPT"/>
      <sheetName val="ANALIZA AUG 2016 VS AUG 2015"/>
      <sheetName val="ANALIZA APR 2016 V APR 2015 (ii"/>
      <sheetName val="principalele cresteri de cheltu"/>
      <sheetName val="OCT"/>
      <sheetName val="NOV"/>
      <sheetName val="DEC"/>
      <sheetName val="centralizare"/>
      <sheetName val="analiza SD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C57">
            <v>0</v>
          </cell>
        </row>
        <row r="74">
          <cell r="C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57">
          <cell r="C57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3">
          <cell r="A23" t="str">
            <v>TITLUL II - BUNURI SI SERVICII</v>
          </cell>
          <cell r="B23">
            <v>6602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topLeftCell="A47" zoomScaleNormal="100" workbookViewId="0">
      <selection activeCell="H56" sqref="H56"/>
    </sheetView>
  </sheetViews>
  <sheetFormatPr defaultRowHeight="15" x14ac:dyDescent="0.25"/>
  <cols>
    <col min="1" max="1" width="35.5703125" customWidth="1"/>
    <col min="2" max="2" width="6.5703125" customWidth="1"/>
    <col min="3" max="3" width="14.28515625" bestFit="1" customWidth="1"/>
    <col min="4" max="4" width="7.42578125" customWidth="1"/>
    <col min="5" max="5" width="14.28515625" customWidth="1"/>
    <col min="6" max="6" width="7.140625" customWidth="1"/>
    <col min="7" max="7" width="14.28515625" customWidth="1"/>
    <col min="8" max="8" width="7.42578125" customWidth="1"/>
    <col min="9" max="9" width="14.28515625" customWidth="1"/>
    <col min="10" max="10" width="7.140625" customWidth="1"/>
    <col min="11" max="11" width="14.28515625" customWidth="1"/>
    <col min="12" max="12" width="2.42578125" customWidth="1"/>
    <col min="13" max="13" width="13.28515625" hidden="1" customWidth="1"/>
    <col min="15" max="15" width="19.7109375" bestFit="1" customWidth="1"/>
    <col min="16" max="16" width="9.85546875" customWidth="1"/>
    <col min="17" max="17" width="27.28515625" bestFit="1" customWidth="1"/>
    <col min="18" max="18" width="14.28515625" bestFit="1" customWidth="1"/>
    <col min="19" max="19" width="13.28515625" bestFit="1" customWidth="1"/>
  </cols>
  <sheetData>
    <row r="1" spans="1:21" x14ac:dyDescent="0.25">
      <c r="A1" s="1" t="s">
        <v>55</v>
      </c>
    </row>
    <row r="3" spans="1:21" x14ac:dyDescent="0.25">
      <c r="A3" s="2" t="s">
        <v>0</v>
      </c>
      <c r="B3" s="3" t="s">
        <v>1</v>
      </c>
      <c r="C3" s="51" t="s">
        <v>2</v>
      </c>
      <c r="D3" s="51"/>
      <c r="E3" s="51"/>
      <c r="F3" s="3"/>
      <c r="G3" s="3"/>
      <c r="H3" s="47"/>
      <c r="I3" s="47"/>
      <c r="J3" s="47"/>
      <c r="K3" s="47"/>
    </row>
    <row r="4" spans="1:21" ht="30" x14ac:dyDescent="0.25">
      <c r="C4" s="4">
        <v>2014</v>
      </c>
      <c r="D4" s="5" t="s">
        <v>3</v>
      </c>
      <c r="E4" s="4">
        <v>2015</v>
      </c>
      <c r="F4" s="5" t="s">
        <v>4</v>
      </c>
      <c r="G4" s="4">
        <v>2016</v>
      </c>
      <c r="H4" s="5" t="s">
        <v>56</v>
      </c>
      <c r="I4" s="4">
        <v>2017</v>
      </c>
      <c r="J4" s="5" t="s">
        <v>57</v>
      </c>
      <c r="K4" s="49">
        <v>2018</v>
      </c>
      <c r="M4" s="6" t="s">
        <v>5</v>
      </c>
    </row>
    <row r="5" spans="1:21" ht="18.75" x14ac:dyDescent="0.3">
      <c r="A5" s="7" t="s">
        <v>6</v>
      </c>
      <c r="B5" s="8">
        <v>51</v>
      </c>
      <c r="C5" s="9">
        <f>SUM(C6:C9)</f>
        <v>1814912.37</v>
      </c>
      <c r="D5" s="10">
        <f>E5/C5</f>
        <v>0.89433493695345734</v>
      </c>
      <c r="E5" s="9">
        <f>SUM(E6:E9)</f>
        <v>1623139.54</v>
      </c>
      <c r="F5" s="9">
        <f>G5/E5</f>
        <v>1.0270650297878887</v>
      </c>
      <c r="G5" s="9">
        <f>SUM(G6:G9)</f>
        <v>1667069.8599999999</v>
      </c>
      <c r="H5" s="10">
        <f>I5/G5</f>
        <v>1.4099241167973608</v>
      </c>
      <c r="I5" s="9">
        <f>SUM(I6:I9)</f>
        <v>2350442</v>
      </c>
      <c r="J5" s="9">
        <f>K5/I5</f>
        <v>1.4768243589929042</v>
      </c>
      <c r="K5" s="9">
        <f>SUM(K6:K8)</f>
        <v>3471190</v>
      </c>
      <c r="L5" s="2"/>
      <c r="M5" s="11">
        <f>E5/C5</f>
        <v>0.89433493695345734</v>
      </c>
      <c r="O5" s="12"/>
      <c r="Q5" s="13"/>
    </row>
    <row r="6" spans="1:21" ht="30" customHeight="1" x14ac:dyDescent="0.25">
      <c r="A6" t="s">
        <v>7</v>
      </c>
      <c r="B6" s="14">
        <v>5101</v>
      </c>
      <c r="C6" s="13">
        <v>1233259</v>
      </c>
      <c r="D6" s="15">
        <f t="shared" ref="D6:D60" si="0">E6/C6</f>
        <v>1.0367173480996288</v>
      </c>
      <c r="E6" s="16">
        <v>1278541</v>
      </c>
      <c r="F6" s="15">
        <f t="shared" ref="F6:F60" si="1">G6/E6</f>
        <v>0.94447890212359242</v>
      </c>
      <c r="G6" s="16">
        <v>1207555</v>
      </c>
      <c r="H6" s="15">
        <f t="shared" ref="H6:H7" si="2">I6/G6</f>
        <v>1.5308495265226014</v>
      </c>
      <c r="I6" s="16">
        <v>1848585</v>
      </c>
      <c r="J6" s="15">
        <f t="shared" ref="J6:J23" si="3">K6/I6</f>
        <v>1.634309485363129</v>
      </c>
      <c r="K6" s="16">
        <v>3021160</v>
      </c>
      <c r="M6" s="17">
        <f>E6/C6</f>
        <v>1.0367173480996288</v>
      </c>
      <c r="N6" s="53" t="s">
        <v>59</v>
      </c>
      <c r="O6" s="53"/>
      <c r="P6" s="53"/>
      <c r="Q6" s="53"/>
      <c r="R6" s="53"/>
      <c r="S6" s="53"/>
      <c r="T6" s="53"/>
      <c r="U6" s="53"/>
    </row>
    <row r="7" spans="1:21" ht="18.75" x14ac:dyDescent="0.3">
      <c r="A7" t="s">
        <v>8</v>
      </c>
      <c r="B7" s="14">
        <v>5102</v>
      </c>
      <c r="C7" s="13">
        <v>581653.37</v>
      </c>
      <c r="D7" s="15">
        <f t="shared" si="0"/>
        <v>0.59801517181960107</v>
      </c>
      <c r="E7" s="16">
        <v>347837.54</v>
      </c>
      <c r="F7" s="15">
        <f t="shared" si="1"/>
        <v>1.3210617232401081</v>
      </c>
      <c r="G7" s="16">
        <v>459514.86</v>
      </c>
      <c r="H7" s="15">
        <f t="shared" si="2"/>
        <v>1.0921453116880704</v>
      </c>
      <c r="I7" s="16">
        <v>501857</v>
      </c>
      <c r="J7" s="15">
        <f t="shared" si="3"/>
        <v>0.77175370673319288</v>
      </c>
      <c r="K7" s="16">
        <v>387310</v>
      </c>
      <c r="M7" s="11">
        <f t="shared" ref="M7:M60" si="4">E7/C7</f>
        <v>0.59801517181960107</v>
      </c>
      <c r="N7" t="s">
        <v>60</v>
      </c>
      <c r="O7" s="12"/>
      <c r="Q7" s="13"/>
    </row>
    <row r="8" spans="1:21" x14ac:dyDescent="0.25">
      <c r="A8" t="s">
        <v>16</v>
      </c>
      <c r="B8" s="19">
        <v>5158</v>
      </c>
      <c r="C8" s="13"/>
      <c r="D8" s="15"/>
      <c r="E8" s="16"/>
      <c r="F8" s="15"/>
      <c r="G8" s="16"/>
      <c r="H8" s="15"/>
      <c r="I8" s="16"/>
      <c r="J8" s="15"/>
      <c r="K8" s="16">
        <v>62720</v>
      </c>
      <c r="M8" s="18"/>
      <c r="N8" t="s">
        <v>62</v>
      </c>
      <c r="Q8" s="13"/>
    </row>
    <row r="9" spans="1:21" ht="18.75" x14ac:dyDescent="0.3">
      <c r="A9" t="s">
        <v>9</v>
      </c>
      <c r="B9" s="14">
        <v>5185</v>
      </c>
      <c r="C9" s="13">
        <v>0</v>
      </c>
      <c r="D9" s="15"/>
      <c r="E9" s="16">
        <f>-3239</f>
        <v>-3239</v>
      </c>
      <c r="F9" s="15">
        <f t="shared" si="1"/>
        <v>0</v>
      </c>
      <c r="G9" s="16">
        <v>0</v>
      </c>
      <c r="H9" s="15"/>
      <c r="I9" s="16">
        <v>0</v>
      </c>
      <c r="J9" s="15"/>
      <c r="K9" s="16">
        <f>-18</f>
        <v>-18</v>
      </c>
      <c r="M9" s="18"/>
      <c r="O9" s="12"/>
      <c r="Q9" s="13"/>
    </row>
    <row r="10" spans="1:21" ht="18.75" x14ac:dyDescent="0.3">
      <c r="A10" s="7" t="s">
        <v>10</v>
      </c>
      <c r="B10" s="8">
        <v>54</v>
      </c>
      <c r="C10" s="9">
        <f>C11+C12</f>
        <v>108219.05</v>
      </c>
      <c r="D10" s="10">
        <f t="shared" si="0"/>
        <v>0.71276314105510996</v>
      </c>
      <c r="E10" s="9">
        <f>E11+E12</f>
        <v>77134.55</v>
      </c>
      <c r="F10" s="10">
        <f t="shared" si="1"/>
        <v>1.0359525011813771</v>
      </c>
      <c r="G10" s="9">
        <f>G11+G12</f>
        <v>79907.73</v>
      </c>
      <c r="H10" s="10">
        <f t="shared" ref="H10:H13" si="5">I10/G10</f>
        <v>1.1658196272125363</v>
      </c>
      <c r="I10" s="9">
        <f>I11+I12</f>
        <v>93158</v>
      </c>
      <c r="J10" s="10">
        <f t="shared" si="3"/>
        <v>2.1906438523798277</v>
      </c>
      <c r="K10" s="9">
        <f>K11+K12</f>
        <v>204076</v>
      </c>
      <c r="L10" s="2"/>
      <c r="M10" s="17">
        <f t="shared" si="4"/>
        <v>0.71276314105510996</v>
      </c>
      <c r="O10" s="12"/>
      <c r="Q10" s="13"/>
    </row>
    <row r="11" spans="1:21" ht="18.75" x14ac:dyDescent="0.3">
      <c r="A11" t="s">
        <v>7</v>
      </c>
      <c r="B11" s="14">
        <v>5401</v>
      </c>
      <c r="C11" s="13">
        <v>74959</v>
      </c>
      <c r="D11" s="15">
        <f t="shared" si="0"/>
        <v>1.0034285409357115</v>
      </c>
      <c r="E11" s="16">
        <v>75216</v>
      </c>
      <c r="F11" s="15">
        <f t="shared" si="1"/>
        <v>0.86607902573920448</v>
      </c>
      <c r="G11" s="16">
        <v>65143</v>
      </c>
      <c r="H11" s="15">
        <f t="shared" si="5"/>
        <v>1.3636000798243864</v>
      </c>
      <c r="I11" s="16">
        <v>88829</v>
      </c>
      <c r="J11" s="15">
        <f t="shared" si="3"/>
        <v>2.2660054711862117</v>
      </c>
      <c r="K11" s="16">
        <v>201287</v>
      </c>
      <c r="M11" s="17">
        <f t="shared" si="4"/>
        <v>1.0034285409357115</v>
      </c>
      <c r="N11" t="s">
        <v>61</v>
      </c>
      <c r="O11" s="12"/>
      <c r="Q11" s="13"/>
    </row>
    <row r="12" spans="1:21" ht="18.75" x14ac:dyDescent="0.3">
      <c r="A12" t="s">
        <v>8</v>
      </c>
      <c r="B12" s="14">
        <v>5402</v>
      </c>
      <c r="C12" s="13">
        <v>33260.050000000003</v>
      </c>
      <c r="D12" s="15">
        <f t="shared" si="0"/>
        <v>5.7683316771923066E-2</v>
      </c>
      <c r="E12" s="16">
        <v>1918.55</v>
      </c>
      <c r="F12" s="15">
        <f t="shared" si="1"/>
        <v>7.6957754554220639</v>
      </c>
      <c r="G12" s="16">
        <v>14764.73</v>
      </c>
      <c r="H12" s="15">
        <f t="shared" si="5"/>
        <v>0.29319872425706395</v>
      </c>
      <c r="I12" s="16">
        <v>4329</v>
      </c>
      <c r="J12" s="15">
        <f t="shared" si="3"/>
        <v>0.64425964425964422</v>
      </c>
      <c r="K12" s="16">
        <v>2789</v>
      </c>
      <c r="M12" s="11">
        <f t="shared" si="4"/>
        <v>5.7683316771923066E-2</v>
      </c>
      <c r="O12" s="12"/>
      <c r="Q12" s="13"/>
    </row>
    <row r="13" spans="1:21" ht="18.75" x14ac:dyDescent="0.3">
      <c r="A13" s="7" t="s">
        <v>11</v>
      </c>
      <c r="B13" s="8">
        <v>55</v>
      </c>
      <c r="C13" s="9">
        <f>C15</f>
        <v>471295.56</v>
      </c>
      <c r="D13" s="10">
        <f t="shared" si="0"/>
        <v>0.6122845714905526</v>
      </c>
      <c r="E13" s="9">
        <f>E15+E14</f>
        <v>288567</v>
      </c>
      <c r="F13" s="10">
        <f t="shared" si="1"/>
        <v>1.0863501370565589</v>
      </c>
      <c r="G13" s="9">
        <f>G15+G14</f>
        <v>313484.80000000005</v>
      </c>
      <c r="H13" s="10">
        <f t="shared" si="5"/>
        <v>1.1802805112081987</v>
      </c>
      <c r="I13" s="9">
        <f>I15+I14</f>
        <v>370000</v>
      </c>
      <c r="J13" s="10">
        <f t="shared" si="3"/>
        <v>0.94804054054054054</v>
      </c>
      <c r="K13" s="9">
        <f>K15+K14</f>
        <v>350775</v>
      </c>
      <c r="L13" s="2"/>
      <c r="M13" s="11">
        <f t="shared" si="4"/>
        <v>0.6122845714905526</v>
      </c>
      <c r="O13" s="12"/>
      <c r="Q13" s="13"/>
    </row>
    <row r="14" spans="1:21" ht="18.75" x14ac:dyDescent="0.3">
      <c r="A14" t="s">
        <v>12</v>
      </c>
      <c r="B14" s="19"/>
      <c r="C14" s="20"/>
      <c r="D14" s="21"/>
      <c r="E14" s="22">
        <v>10000</v>
      </c>
      <c r="F14" s="21">
        <f t="shared" si="1"/>
        <v>0.25185200000000002</v>
      </c>
      <c r="G14" s="22">
        <v>2518.52</v>
      </c>
      <c r="H14" s="21"/>
      <c r="I14" s="22">
        <v>0</v>
      </c>
      <c r="J14" s="21"/>
      <c r="K14" s="22">
        <v>0</v>
      </c>
      <c r="L14" s="2"/>
      <c r="M14" s="11"/>
      <c r="O14" s="12"/>
      <c r="Q14" s="13"/>
    </row>
    <row r="15" spans="1:21" ht="18.75" x14ac:dyDescent="0.3">
      <c r="A15" t="s">
        <v>13</v>
      </c>
      <c r="B15" s="14">
        <v>5503</v>
      </c>
      <c r="C15" s="13">
        <v>471295.56</v>
      </c>
      <c r="D15" s="15">
        <f t="shared" si="0"/>
        <v>0.59106646368576021</v>
      </c>
      <c r="E15" s="16">
        <v>278567</v>
      </c>
      <c r="F15" s="15">
        <f t="shared" si="1"/>
        <v>1.1163069566746959</v>
      </c>
      <c r="G15" s="16">
        <v>310966.28000000003</v>
      </c>
      <c r="H15" s="15">
        <f t="shared" ref="H15:H23" si="6">I15/G15</f>
        <v>1.1898396186236011</v>
      </c>
      <c r="I15" s="16">
        <v>370000</v>
      </c>
      <c r="J15" s="15">
        <f t="shared" si="3"/>
        <v>0.94804054054054054</v>
      </c>
      <c r="K15" s="16">
        <v>350775</v>
      </c>
      <c r="M15" s="11">
        <f t="shared" si="4"/>
        <v>0.59106646368576021</v>
      </c>
      <c r="O15" s="12"/>
      <c r="Q15" s="13"/>
    </row>
    <row r="16" spans="1:21" ht="18.75" x14ac:dyDescent="0.3">
      <c r="A16" s="7" t="s">
        <v>14</v>
      </c>
      <c r="B16" s="8">
        <v>61</v>
      </c>
      <c r="C16" s="9">
        <f>SUM(C17:C18)</f>
        <v>444158.06</v>
      </c>
      <c r="D16" s="10">
        <f t="shared" si="0"/>
        <v>1.2782593655961123</v>
      </c>
      <c r="E16" s="9">
        <f>SUM(E17:E18)</f>
        <v>567749.19999999995</v>
      </c>
      <c r="F16" s="10">
        <f t="shared" si="1"/>
        <v>1.1461087395631735</v>
      </c>
      <c r="G16" s="9">
        <f>SUM(G17:G18)</f>
        <v>650702.32000000007</v>
      </c>
      <c r="H16" s="10">
        <f t="shared" si="6"/>
        <v>1.4375559626097536</v>
      </c>
      <c r="I16" s="9">
        <f>SUM(I17:I18)</f>
        <v>935421</v>
      </c>
      <c r="J16" s="10">
        <f t="shared" si="3"/>
        <v>1.4283237173422447</v>
      </c>
      <c r="K16" s="9">
        <f>SUM(K17:K18)</f>
        <v>1336084</v>
      </c>
      <c r="M16" s="11">
        <f t="shared" si="4"/>
        <v>1.2782593655961123</v>
      </c>
      <c r="O16" s="12"/>
      <c r="Q16" s="13"/>
    </row>
    <row r="17" spans="1:17" ht="18.75" x14ac:dyDescent="0.3">
      <c r="A17" t="s">
        <v>7</v>
      </c>
      <c r="B17" s="14">
        <v>6101</v>
      </c>
      <c r="C17" s="13">
        <v>281371.32</v>
      </c>
      <c r="D17" s="15">
        <f t="shared" si="0"/>
        <v>1.5371929164635543</v>
      </c>
      <c r="E17" s="16">
        <v>432522</v>
      </c>
      <c r="F17" s="15">
        <f t="shared" si="1"/>
        <v>1.1561383698401468</v>
      </c>
      <c r="G17" s="16">
        <v>500055.28</v>
      </c>
      <c r="H17" s="15">
        <f t="shared" si="6"/>
        <v>1.5713482717350769</v>
      </c>
      <c r="I17" s="16">
        <v>785761</v>
      </c>
      <c r="J17" s="15">
        <f t="shared" si="3"/>
        <v>1.5400560730298398</v>
      </c>
      <c r="K17" s="16">
        <v>1210116</v>
      </c>
      <c r="M17" s="17">
        <f t="shared" si="4"/>
        <v>1.5371929164635543</v>
      </c>
      <c r="N17" t="s">
        <v>63</v>
      </c>
      <c r="O17" s="12"/>
      <c r="Q17" s="13"/>
    </row>
    <row r="18" spans="1:17" ht="18.75" x14ac:dyDescent="0.3">
      <c r="A18" t="s">
        <v>8</v>
      </c>
      <c r="B18" s="19">
        <v>6102</v>
      </c>
      <c r="C18" s="13">
        <v>162786.74</v>
      </c>
      <c r="D18" s="15">
        <f t="shared" si="0"/>
        <v>0.83070156697038111</v>
      </c>
      <c r="E18" s="16">
        <v>135227.20000000001</v>
      </c>
      <c r="F18" s="15">
        <f t="shared" si="1"/>
        <v>1.1140291302341541</v>
      </c>
      <c r="G18" s="16">
        <v>150647.04000000001</v>
      </c>
      <c r="H18" s="15">
        <f t="shared" si="6"/>
        <v>0.99344799605753953</v>
      </c>
      <c r="I18" s="16">
        <v>149660</v>
      </c>
      <c r="J18" s="15">
        <f t="shared" si="3"/>
        <v>0.84169450755044772</v>
      </c>
      <c r="K18" s="16">
        <v>125968</v>
      </c>
      <c r="M18" s="11">
        <f t="shared" si="4"/>
        <v>0.83070156697038111</v>
      </c>
      <c r="N18" t="s">
        <v>64</v>
      </c>
      <c r="O18" s="12"/>
      <c r="Q18" s="13"/>
    </row>
    <row r="19" spans="1:17" ht="18.75" hidden="1" x14ac:dyDescent="0.3">
      <c r="B19" s="19"/>
      <c r="C19" s="13">
        <v>0</v>
      </c>
      <c r="D19" s="15" t="e">
        <f t="shared" si="0"/>
        <v>#REF!</v>
      </c>
      <c r="E19" s="16" t="e">
        <f>'[1]ianuarie 2014'!C17</f>
        <v>#REF!</v>
      </c>
      <c r="F19" s="15" t="e">
        <f t="shared" si="1"/>
        <v>#REF!</v>
      </c>
      <c r="G19" s="16" t="e">
        <f>'[1]ianuarie 2014'!D17</f>
        <v>#REF!</v>
      </c>
      <c r="H19" s="15" t="e">
        <f t="shared" si="6"/>
        <v>#REF!</v>
      </c>
      <c r="I19" s="16" t="e">
        <f>'[1]ianuarie 2014'!G17</f>
        <v>#REF!</v>
      </c>
      <c r="J19" s="15" t="e">
        <f t="shared" si="3"/>
        <v>#REF!</v>
      </c>
      <c r="K19" s="16" t="e">
        <f>'[1]ianuarie 2014'!H17</f>
        <v>#REF!</v>
      </c>
      <c r="M19" s="23" t="e">
        <f t="shared" si="4"/>
        <v>#REF!</v>
      </c>
      <c r="O19" s="12"/>
      <c r="Q19" s="13"/>
    </row>
    <row r="20" spans="1:17" ht="18.75" x14ac:dyDescent="0.3">
      <c r="A20" s="7" t="s">
        <v>15</v>
      </c>
      <c r="B20" s="8">
        <v>65</v>
      </c>
      <c r="C20" s="9">
        <f>SUM(C21:C24)</f>
        <v>4653137.29</v>
      </c>
      <c r="D20" s="10">
        <f t="shared" si="0"/>
        <v>1.0588820795356328</v>
      </c>
      <c r="E20" s="9">
        <f>SUM(E21:E25)</f>
        <v>4927123.6899999995</v>
      </c>
      <c r="F20" s="10">
        <f t="shared" si="1"/>
        <v>1.2296472082274843</v>
      </c>
      <c r="G20" s="9">
        <f>SUM(G21:G24)</f>
        <v>6058623.8899999997</v>
      </c>
      <c r="H20" s="10">
        <f t="shared" si="6"/>
        <v>1.0849011457616657</v>
      </c>
      <c r="I20" s="9">
        <f>SUM(I21:I25)</f>
        <v>6573008</v>
      </c>
      <c r="J20" s="10">
        <f t="shared" si="3"/>
        <v>0.12394112406374677</v>
      </c>
      <c r="K20" s="9">
        <f>SUM(K21:K25)</f>
        <v>814666</v>
      </c>
      <c r="L20" s="2"/>
      <c r="M20" s="17">
        <f t="shared" si="4"/>
        <v>1.0588820795356328</v>
      </c>
      <c r="O20" s="12">
        <f>G18/E18</f>
        <v>1.1140291302341541</v>
      </c>
      <c r="Q20" s="13"/>
    </row>
    <row r="21" spans="1:17" ht="18.75" x14ac:dyDescent="0.3">
      <c r="A21" t="s">
        <v>7</v>
      </c>
      <c r="B21" s="19">
        <v>6501</v>
      </c>
      <c r="C21" s="13">
        <v>3939866</v>
      </c>
      <c r="D21" s="15">
        <f t="shared" si="0"/>
        <v>1.0583514769284033</v>
      </c>
      <c r="E21" s="16">
        <v>4169763</v>
      </c>
      <c r="F21" s="15">
        <f t="shared" si="1"/>
        <v>1.2642660985768255</v>
      </c>
      <c r="G21" s="16">
        <v>5271690</v>
      </c>
      <c r="H21" s="15">
        <f t="shared" si="6"/>
        <v>1.0958476314047298</v>
      </c>
      <c r="I21" s="16">
        <v>5776969</v>
      </c>
      <c r="J21" s="15">
        <f t="shared" si="3"/>
        <v>0</v>
      </c>
      <c r="K21" s="16">
        <v>0</v>
      </c>
      <c r="M21" s="17">
        <f t="shared" si="4"/>
        <v>1.0583514769284033</v>
      </c>
      <c r="N21" t="s">
        <v>50</v>
      </c>
      <c r="O21" s="12"/>
      <c r="Q21" s="13"/>
    </row>
    <row r="22" spans="1:17" ht="18.75" x14ac:dyDescent="0.3">
      <c r="A22" t="s">
        <v>8</v>
      </c>
      <c r="B22" s="19">
        <v>6502</v>
      </c>
      <c r="C22" s="13">
        <v>683498.29</v>
      </c>
      <c r="D22" s="15">
        <f t="shared" si="0"/>
        <v>1.0830029874690688</v>
      </c>
      <c r="E22" s="16">
        <v>740230.69</v>
      </c>
      <c r="F22" s="15">
        <f t="shared" si="1"/>
        <v>0.99330099377533243</v>
      </c>
      <c r="G22" s="16">
        <v>735271.88</v>
      </c>
      <c r="H22" s="15">
        <f t="shared" si="6"/>
        <v>0.99225472895821887</v>
      </c>
      <c r="I22" s="16">
        <v>729577</v>
      </c>
      <c r="J22" s="15">
        <f t="shared" si="3"/>
        <v>0.99125383612696127</v>
      </c>
      <c r="K22" s="16">
        <v>723196</v>
      </c>
      <c r="M22" s="17">
        <f t="shared" si="4"/>
        <v>1.0830029874690688</v>
      </c>
      <c r="N22" t="s">
        <v>65</v>
      </c>
      <c r="O22" s="12"/>
      <c r="Q22" s="13"/>
    </row>
    <row r="23" spans="1:17" x14ac:dyDescent="0.25">
      <c r="A23" t="s">
        <v>58</v>
      </c>
      <c r="B23" s="19">
        <v>6601</v>
      </c>
      <c r="C23" s="13"/>
      <c r="D23" s="15"/>
      <c r="E23" s="16"/>
      <c r="F23" s="15"/>
      <c r="G23" s="16">
        <v>17355.009999999998</v>
      </c>
      <c r="H23" s="15">
        <f t="shared" si="6"/>
        <v>1.4517997972919636</v>
      </c>
      <c r="I23" s="16">
        <v>25196</v>
      </c>
      <c r="J23" s="15">
        <f t="shared" si="3"/>
        <v>1.3405302428956978</v>
      </c>
      <c r="K23" s="16">
        <v>33776</v>
      </c>
      <c r="M23" s="18"/>
      <c r="N23" t="s">
        <v>66</v>
      </c>
      <c r="Q23" s="13"/>
    </row>
    <row r="24" spans="1:17" x14ac:dyDescent="0.25">
      <c r="A24" t="s">
        <v>16</v>
      </c>
      <c r="B24" s="19">
        <v>6559</v>
      </c>
      <c r="C24" s="13">
        <v>29773</v>
      </c>
      <c r="D24" s="15">
        <f t="shared" si="0"/>
        <v>0.99019245625230912</v>
      </c>
      <c r="E24" s="16">
        <v>29481</v>
      </c>
      <c r="F24" s="15">
        <f t="shared" si="1"/>
        <v>1.1636986533699671</v>
      </c>
      <c r="G24" s="16">
        <v>34307</v>
      </c>
      <c r="H24" s="15">
        <f t="shared" ref="H24" si="7">I24/G24</f>
        <v>1.2504445156965052</v>
      </c>
      <c r="I24" s="16">
        <v>42899</v>
      </c>
      <c r="J24" s="15">
        <f t="shared" ref="J24:J32" si="8">K24/I24</f>
        <v>1.5879391127998321</v>
      </c>
      <c r="K24" s="16">
        <v>68121</v>
      </c>
      <c r="M24" s="18"/>
      <c r="N24" t="s">
        <v>67</v>
      </c>
      <c r="Q24" s="13"/>
    </row>
    <row r="25" spans="1:17" x14ac:dyDescent="0.25">
      <c r="A25" t="s">
        <v>9</v>
      </c>
      <c r="B25" s="19">
        <v>6585</v>
      </c>
      <c r="C25" s="13"/>
      <c r="D25" s="15"/>
      <c r="E25" s="16">
        <f>-12351</f>
        <v>-12351</v>
      </c>
      <c r="F25" s="15">
        <f t="shared" si="1"/>
        <v>0</v>
      </c>
      <c r="G25" s="16"/>
      <c r="H25" s="15"/>
      <c r="I25" s="16">
        <f>-1633</f>
        <v>-1633</v>
      </c>
      <c r="J25" s="15">
        <f t="shared" si="8"/>
        <v>6.3851806491120637</v>
      </c>
      <c r="K25" s="16">
        <f>-10427</f>
        <v>-10427</v>
      </c>
      <c r="M25" s="18"/>
      <c r="Q25" s="13"/>
    </row>
    <row r="26" spans="1:17" ht="18.75" x14ac:dyDescent="0.3">
      <c r="A26" s="7" t="s">
        <v>17</v>
      </c>
      <c r="B26" s="8">
        <v>66</v>
      </c>
      <c r="C26" s="9">
        <f>C27+C28+C29</f>
        <v>263839</v>
      </c>
      <c r="D26" s="10">
        <f t="shared" si="0"/>
        <v>1.064634113986181</v>
      </c>
      <c r="E26" s="9">
        <f>E27+E28+E29</f>
        <v>280892</v>
      </c>
      <c r="F26" s="10">
        <f t="shared" si="1"/>
        <v>1.0859084630391751</v>
      </c>
      <c r="G26" s="9">
        <f>G27+G28+G29</f>
        <v>305023</v>
      </c>
      <c r="H26" s="10">
        <f t="shared" ref="H26:H46" si="9">I26/G26</f>
        <v>1.2939155407952843</v>
      </c>
      <c r="I26" s="9">
        <f>I27+I28+I29</f>
        <v>394674</v>
      </c>
      <c r="J26" s="10">
        <f t="shared" si="8"/>
        <v>2.0941435209818735</v>
      </c>
      <c r="K26" s="9">
        <f>K27+K28+K29</f>
        <v>826504</v>
      </c>
      <c r="L26" s="2"/>
      <c r="M26" s="17">
        <f>E27/C27</f>
        <v>1.1713317814493083</v>
      </c>
      <c r="O26" s="12"/>
      <c r="Q26" s="13"/>
    </row>
    <row r="27" spans="1:17" ht="18.75" x14ac:dyDescent="0.3">
      <c r="A27" t="s">
        <v>7</v>
      </c>
      <c r="B27" s="19">
        <v>6601</v>
      </c>
      <c r="C27" s="16">
        <v>52839</v>
      </c>
      <c r="D27" s="15">
        <f t="shared" si="0"/>
        <v>1.1713317814493083</v>
      </c>
      <c r="E27" s="16">
        <v>61892</v>
      </c>
      <c r="F27" s="15">
        <f t="shared" si="1"/>
        <v>0.87285917404511082</v>
      </c>
      <c r="G27" s="16">
        <v>54023</v>
      </c>
      <c r="H27" s="15">
        <f t="shared" si="9"/>
        <v>1.8450289691427726</v>
      </c>
      <c r="I27" s="16">
        <v>99674</v>
      </c>
      <c r="J27" s="15">
        <f t="shared" si="8"/>
        <v>1.7708128498906435</v>
      </c>
      <c r="K27" s="16">
        <v>176504</v>
      </c>
      <c r="M27" s="17">
        <f>E27/C27</f>
        <v>1.1713317814493083</v>
      </c>
      <c r="N27" t="s">
        <v>68</v>
      </c>
      <c r="O27" s="12"/>
      <c r="Q27" s="13"/>
    </row>
    <row r="28" spans="1:17" ht="18.75" x14ac:dyDescent="0.3">
      <c r="A28" t="str">
        <f>[2]OCT!A23</f>
        <v>TITLUL II - BUNURI SI SERVICII</v>
      </c>
      <c r="B28" s="14">
        <f>[2]OCT!B23</f>
        <v>6602</v>
      </c>
      <c r="C28" s="16">
        <v>1000</v>
      </c>
      <c r="D28" s="15">
        <f t="shared" si="0"/>
        <v>1</v>
      </c>
      <c r="E28" s="16">
        <v>1000</v>
      </c>
      <c r="F28" s="15">
        <f t="shared" si="1"/>
        <v>1</v>
      </c>
      <c r="G28" s="16">
        <v>1000</v>
      </c>
      <c r="H28" s="15">
        <f t="shared" si="9"/>
        <v>0</v>
      </c>
      <c r="I28" s="16">
        <v>0</v>
      </c>
      <c r="J28" s="15"/>
      <c r="K28" s="16">
        <v>0</v>
      </c>
      <c r="M28" s="18"/>
      <c r="O28" s="12"/>
    </row>
    <row r="29" spans="1:17" ht="18.75" x14ac:dyDescent="0.3">
      <c r="A29" t="s">
        <v>16</v>
      </c>
      <c r="B29" s="19">
        <v>6659</v>
      </c>
      <c r="C29" s="16">
        <v>210000</v>
      </c>
      <c r="D29" s="15">
        <f t="shared" si="0"/>
        <v>1.0380952380952382</v>
      </c>
      <c r="E29" s="16">
        <v>218000</v>
      </c>
      <c r="F29" s="15">
        <f t="shared" si="1"/>
        <v>1.1467889908256881</v>
      </c>
      <c r="G29" s="16">
        <v>250000</v>
      </c>
      <c r="H29" s="15">
        <f t="shared" si="9"/>
        <v>1.18</v>
      </c>
      <c r="I29" s="16">
        <v>295000</v>
      </c>
      <c r="J29" s="15">
        <f t="shared" si="8"/>
        <v>2.2033898305084745</v>
      </c>
      <c r="K29" s="16">
        <v>650000</v>
      </c>
      <c r="M29" s="18"/>
      <c r="N29" t="s">
        <v>69</v>
      </c>
      <c r="O29" s="12"/>
    </row>
    <row r="30" spans="1:17" x14ac:dyDescent="0.25">
      <c r="A30" s="7" t="s">
        <v>18</v>
      </c>
      <c r="B30" s="8">
        <v>67</v>
      </c>
      <c r="C30" s="9">
        <f>SUM(C31:C34)</f>
        <v>726180.63</v>
      </c>
      <c r="D30" s="10">
        <f t="shared" si="0"/>
        <v>1.0556331143120687</v>
      </c>
      <c r="E30" s="9">
        <f>SUM(E31:E34)</f>
        <v>766580.32000000007</v>
      </c>
      <c r="F30" s="10">
        <f t="shared" si="1"/>
        <v>1.2525742768872543</v>
      </c>
      <c r="G30" s="9">
        <f>SUM(G31:G34)</f>
        <v>960198.79</v>
      </c>
      <c r="H30" s="10">
        <f t="shared" si="9"/>
        <v>1.0836870560938741</v>
      </c>
      <c r="I30" s="9">
        <f>SUM(I31:I34)</f>
        <v>1040555</v>
      </c>
      <c r="J30" s="10">
        <f t="shared" si="8"/>
        <v>1.0842502318474276</v>
      </c>
      <c r="K30" s="9">
        <f>SUM(K31:K34)</f>
        <v>1128222</v>
      </c>
      <c r="L30" s="2"/>
      <c r="M30" s="17">
        <f>E30/C30</f>
        <v>1.0556331143120687</v>
      </c>
      <c r="O30" s="16"/>
    </row>
    <row r="31" spans="1:17" x14ac:dyDescent="0.25">
      <c r="A31" t="s">
        <v>7</v>
      </c>
      <c r="C31" s="16">
        <v>190929</v>
      </c>
      <c r="D31" s="15">
        <f t="shared" si="0"/>
        <v>1.0947839249144971</v>
      </c>
      <c r="E31" s="16">
        <v>209026</v>
      </c>
      <c r="F31" s="15">
        <f t="shared" si="1"/>
        <v>0.95580454106187751</v>
      </c>
      <c r="G31" s="16">
        <v>199788</v>
      </c>
      <c r="H31" s="15">
        <f t="shared" si="9"/>
        <v>1.5590926381964882</v>
      </c>
      <c r="I31" s="16">
        <v>311488</v>
      </c>
      <c r="J31" s="15">
        <f t="shared" si="8"/>
        <v>1.3823132833367577</v>
      </c>
      <c r="K31" s="16">
        <v>430574</v>
      </c>
      <c r="M31" s="18"/>
      <c r="N31" t="s">
        <v>70</v>
      </c>
      <c r="Q31" s="13"/>
    </row>
    <row r="32" spans="1:17" ht="18.75" x14ac:dyDescent="0.3">
      <c r="A32" t="s">
        <v>8</v>
      </c>
      <c r="B32" s="19">
        <v>6702</v>
      </c>
      <c r="C32" s="16">
        <v>359324.81</v>
      </c>
      <c r="D32" s="15">
        <f t="shared" si="0"/>
        <v>0.97002575469253016</v>
      </c>
      <c r="E32" s="16">
        <v>348554.32</v>
      </c>
      <c r="F32" s="15">
        <f t="shared" si="1"/>
        <v>1.3854678088626184</v>
      </c>
      <c r="G32" s="16">
        <v>482910.79</v>
      </c>
      <c r="H32" s="15">
        <f t="shared" si="9"/>
        <v>0.80567054631353341</v>
      </c>
      <c r="I32" s="16">
        <v>389067</v>
      </c>
      <c r="J32" s="15">
        <f t="shared" si="8"/>
        <v>0.94109240824845075</v>
      </c>
      <c r="K32" s="16">
        <v>366148</v>
      </c>
      <c r="M32" s="17">
        <f>E32/C32</f>
        <v>0.97002575469253016</v>
      </c>
      <c r="N32" t="s">
        <v>71</v>
      </c>
      <c r="O32" s="12"/>
      <c r="Q32" s="13"/>
    </row>
    <row r="33" spans="1:19" ht="18.75" x14ac:dyDescent="0.3">
      <c r="A33" t="s">
        <v>19</v>
      </c>
      <c r="B33" s="19">
        <v>6751</v>
      </c>
      <c r="C33" s="16">
        <v>3093.82</v>
      </c>
      <c r="D33" s="15">
        <f t="shared" si="0"/>
        <v>0</v>
      </c>
      <c r="E33" s="16"/>
      <c r="F33" s="15"/>
      <c r="G33" s="16"/>
      <c r="H33" s="15"/>
      <c r="I33" s="16"/>
      <c r="J33" s="15"/>
      <c r="K33" s="16"/>
      <c r="M33" s="11">
        <f t="shared" ref="M33:M34" si="10">E33/C33</f>
        <v>0</v>
      </c>
      <c r="O33" s="12"/>
      <c r="Q33" s="13"/>
    </row>
    <row r="34" spans="1:19" ht="18.75" x14ac:dyDescent="0.3">
      <c r="A34" t="s">
        <v>20</v>
      </c>
      <c r="B34" s="19">
        <v>6759</v>
      </c>
      <c r="C34" s="16">
        <v>172833</v>
      </c>
      <c r="D34" s="15">
        <f t="shared" si="0"/>
        <v>1.2092598057084005</v>
      </c>
      <c r="E34" s="16">
        <v>209000</v>
      </c>
      <c r="F34" s="15">
        <f t="shared" si="1"/>
        <v>1.3277511961722488</v>
      </c>
      <c r="G34" s="16">
        <v>277500</v>
      </c>
      <c r="H34" s="15">
        <f t="shared" si="9"/>
        <v>1.2252252252252251</v>
      </c>
      <c r="I34" s="16">
        <v>340000</v>
      </c>
      <c r="J34" s="15">
        <f t="shared" ref="J34:J52" si="11">K34/I34</f>
        <v>0.97499999999999998</v>
      </c>
      <c r="K34" s="16">
        <v>331500</v>
      </c>
      <c r="M34" s="11">
        <f t="shared" si="10"/>
        <v>1.2092598057084005</v>
      </c>
      <c r="N34" t="s">
        <v>72</v>
      </c>
      <c r="O34" s="12"/>
      <c r="Q34" s="13"/>
    </row>
    <row r="35" spans="1:19" ht="18.75" x14ac:dyDescent="0.3">
      <c r="A35" s="7" t="s">
        <v>21</v>
      </c>
      <c r="B35" s="8">
        <v>68</v>
      </c>
      <c r="C35" s="9">
        <f>C36+C37+C39+C40</f>
        <v>888360.31</v>
      </c>
      <c r="D35" s="10">
        <f t="shared" si="0"/>
        <v>1.0163114221075455</v>
      </c>
      <c r="E35" s="9">
        <f>E36+E37+E39+E40</f>
        <v>902850.73</v>
      </c>
      <c r="F35" s="10">
        <f t="shared" si="1"/>
        <v>1.4724337765114286</v>
      </c>
      <c r="G35" s="9">
        <f>G36+G37+G39+G40</f>
        <v>1329387.9100000001</v>
      </c>
      <c r="H35" s="10">
        <f t="shared" si="9"/>
        <v>1.2594653429637401</v>
      </c>
      <c r="I35" s="9">
        <f>I36+I37+I39+I40</f>
        <v>1674318</v>
      </c>
      <c r="J35" s="10">
        <f t="shared" si="11"/>
        <v>1.1007574427319065</v>
      </c>
      <c r="K35" s="9">
        <f>K36+K37+K39+K40</f>
        <v>1843018</v>
      </c>
      <c r="L35" s="2"/>
      <c r="M35" s="17">
        <f>E36/C36</f>
        <v>0.95405255924647203</v>
      </c>
      <c r="O35" s="12"/>
      <c r="Q35" s="13"/>
    </row>
    <row r="36" spans="1:19" x14ac:dyDescent="0.25">
      <c r="A36" t="s">
        <v>7</v>
      </c>
      <c r="B36" s="19">
        <v>6801</v>
      </c>
      <c r="C36" s="16">
        <v>119332</v>
      </c>
      <c r="D36" s="15">
        <f t="shared" si="0"/>
        <v>0.95405255924647203</v>
      </c>
      <c r="E36" s="16">
        <v>113849</v>
      </c>
      <c r="F36" s="15">
        <f t="shared" si="1"/>
        <v>2.1722808281144323</v>
      </c>
      <c r="G36" s="16">
        <v>247312</v>
      </c>
      <c r="H36" s="15">
        <f t="shared" si="9"/>
        <v>2.0223806366047747</v>
      </c>
      <c r="I36" s="16">
        <v>500159</v>
      </c>
      <c r="J36" s="15">
        <f t="shared" si="11"/>
        <v>1.2992488388692396</v>
      </c>
      <c r="K36" s="16">
        <v>649831</v>
      </c>
      <c r="M36" s="17">
        <f>E36/C36</f>
        <v>0.95405255924647203</v>
      </c>
      <c r="N36" t="s">
        <v>73</v>
      </c>
      <c r="O36" s="16"/>
      <c r="Q36" s="13"/>
    </row>
    <row r="37" spans="1:19" x14ac:dyDescent="0.25">
      <c r="A37" t="s">
        <v>8</v>
      </c>
      <c r="B37" s="19">
        <v>6802</v>
      </c>
      <c r="C37" s="16">
        <v>51794.15</v>
      </c>
      <c r="D37" s="15">
        <f t="shared" si="0"/>
        <v>0.45261347082633846</v>
      </c>
      <c r="E37" s="16">
        <v>23442.73</v>
      </c>
      <c r="F37" s="15">
        <f t="shared" si="1"/>
        <v>1.5145808529979232</v>
      </c>
      <c r="G37" s="16">
        <v>35505.910000000003</v>
      </c>
      <c r="H37" s="15">
        <f t="shared" si="9"/>
        <v>0.96527592167050491</v>
      </c>
      <c r="I37" s="16">
        <v>34273</v>
      </c>
      <c r="J37" s="15">
        <f t="shared" si="11"/>
        <v>0.54523969305284048</v>
      </c>
      <c r="K37" s="16">
        <v>18687</v>
      </c>
      <c r="M37" s="11">
        <f>E37/C37</f>
        <v>0.45261347082633846</v>
      </c>
      <c r="O37" s="16"/>
      <c r="Q37" s="13"/>
    </row>
    <row r="38" spans="1:19" hidden="1" x14ac:dyDescent="0.25">
      <c r="C38" s="16">
        <v>32609</v>
      </c>
      <c r="D38" s="15">
        <f t="shared" si="0"/>
        <v>1</v>
      </c>
      <c r="E38" s="16">
        <v>32609</v>
      </c>
      <c r="F38" s="15">
        <f t="shared" si="1"/>
        <v>1</v>
      </c>
      <c r="G38" s="16">
        <v>32609</v>
      </c>
      <c r="H38" s="15">
        <f t="shared" si="9"/>
        <v>1</v>
      </c>
      <c r="I38" s="16">
        <v>32609</v>
      </c>
      <c r="J38" s="15">
        <f t="shared" si="11"/>
        <v>1</v>
      </c>
      <c r="K38" s="16">
        <v>32609</v>
      </c>
      <c r="M38" s="17">
        <f t="shared" ref="M38:M40" si="12">E38/C38</f>
        <v>1</v>
      </c>
      <c r="O38" s="16"/>
      <c r="Q38" s="13"/>
    </row>
    <row r="39" spans="1:19" ht="18.75" x14ac:dyDescent="0.3">
      <c r="A39" t="s">
        <v>22</v>
      </c>
      <c r="B39" s="19">
        <v>6857</v>
      </c>
      <c r="C39" s="16">
        <v>692082</v>
      </c>
      <c r="D39" s="15">
        <f t="shared" si="0"/>
        <v>1.0567606150716244</v>
      </c>
      <c r="E39" s="16">
        <v>731365</v>
      </c>
      <c r="F39" s="15">
        <f t="shared" si="1"/>
        <v>1.3311684316312649</v>
      </c>
      <c r="G39" s="16">
        <v>973570</v>
      </c>
      <c r="H39" s="15">
        <f t="shared" si="9"/>
        <v>1.0966710149244534</v>
      </c>
      <c r="I39" s="16">
        <v>1067686</v>
      </c>
      <c r="J39" s="15">
        <f t="shared" si="11"/>
        <v>1.0034120518579432</v>
      </c>
      <c r="K39" s="16">
        <v>1071329</v>
      </c>
      <c r="M39" s="11">
        <f t="shared" si="12"/>
        <v>1.0567606150716244</v>
      </c>
      <c r="N39" t="s">
        <v>74</v>
      </c>
      <c r="O39" s="12"/>
      <c r="Q39" s="13"/>
    </row>
    <row r="40" spans="1:19" ht="18.75" x14ac:dyDescent="0.3">
      <c r="A40" t="s">
        <v>20</v>
      </c>
      <c r="B40" s="19">
        <v>6859</v>
      </c>
      <c r="C40" s="16">
        <v>25152.16</v>
      </c>
      <c r="D40" s="15">
        <f t="shared" si="0"/>
        <v>1.3594856266817641</v>
      </c>
      <c r="E40" s="16">
        <v>34194</v>
      </c>
      <c r="F40" s="15">
        <f t="shared" si="1"/>
        <v>2.1348774638825523</v>
      </c>
      <c r="G40" s="16">
        <v>73000</v>
      </c>
      <c r="H40" s="15">
        <f t="shared" si="9"/>
        <v>0.989041095890411</v>
      </c>
      <c r="I40" s="16">
        <v>72200</v>
      </c>
      <c r="J40" s="15">
        <f t="shared" si="11"/>
        <v>1.428961218836565</v>
      </c>
      <c r="K40" s="16">
        <v>103171</v>
      </c>
      <c r="M40" s="18">
        <f t="shared" si="12"/>
        <v>1.3594856266817641</v>
      </c>
      <c r="N40" t="s">
        <v>75</v>
      </c>
      <c r="O40" s="12"/>
      <c r="Q40" s="13"/>
    </row>
    <row r="41" spans="1:19" ht="18.75" x14ac:dyDescent="0.3">
      <c r="A41" s="7" t="s">
        <v>23</v>
      </c>
      <c r="B41" s="8">
        <v>70</v>
      </c>
      <c r="C41" s="9">
        <f>C43+C47+C42</f>
        <v>827085.02</v>
      </c>
      <c r="D41" s="10">
        <f t="shared" si="0"/>
        <v>0.98992685177637485</v>
      </c>
      <c r="E41" s="9">
        <f>SUM(E42:E47)</f>
        <v>818753.67</v>
      </c>
      <c r="F41" s="10">
        <f t="shared" si="1"/>
        <v>0.99246845513376447</v>
      </c>
      <c r="G41" s="9">
        <f>SUM(G42:G47)</f>
        <v>812587.19000000006</v>
      </c>
      <c r="H41" s="10">
        <f t="shared" si="9"/>
        <v>1.1159097893236538</v>
      </c>
      <c r="I41" s="9">
        <f>SUM(I42:I48)</f>
        <v>906774</v>
      </c>
      <c r="J41" s="10">
        <f t="shared" si="11"/>
        <v>1.0375848888477173</v>
      </c>
      <c r="K41" s="9">
        <f>SUM(K42:K47)</f>
        <v>940855</v>
      </c>
      <c r="L41" s="2"/>
      <c r="M41" s="11">
        <f t="shared" si="4"/>
        <v>0.98992685177637485</v>
      </c>
      <c r="O41" s="12"/>
      <c r="Q41" s="13"/>
    </row>
    <row r="42" spans="1:19" ht="18.75" x14ac:dyDescent="0.3">
      <c r="A42" t="s">
        <v>7</v>
      </c>
      <c r="B42" s="19">
        <v>7001</v>
      </c>
      <c r="C42" s="22">
        <v>121497</v>
      </c>
      <c r="D42" s="26">
        <f t="shared" si="0"/>
        <v>0.96940665201609921</v>
      </c>
      <c r="E42" s="22">
        <v>117780</v>
      </c>
      <c r="F42" s="26">
        <f t="shared" si="1"/>
        <v>0.79403973509933778</v>
      </c>
      <c r="G42" s="22">
        <v>93522</v>
      </c>
      <c r="H42" s="26">
        <f t="shared" si="9"/>
        <v>1.5294048459186074</v>
      </c>
      <c r="I42" s="22">
        <v>143033</v>
      </c>
      <c r="J42" s="26">
        <f t="shared" si="11"/>
        <v>1.3538344298168954</v>
      </c>
      <c r="K42" s="22">
        <v>193643</v>
      </c>
      <c r="L42" s="2"/>
      <c r="M42" s="11"/>
      <c r="N42" t="s">
        <v>76</v>
      </c>
      <c r="O42" s="12"/>
      <c r="Q42" s="13"/>
    </row>
    <row r="43" spans="1:19" ht="18.75" x14ac:dyDescent="0.3">
      <c r="A43" t="s">
        <v>12</v>
      </c>
      <c r="B43" s="19">
        <v>7002</v>
      </c>
      <c r="C43" s="13">
        <v>705588.02</v>
      </c>
      <c r="D43" s="15">
        <f t="shared" si="0"/>
        <v>0.81236134082888767</v>
      </c>
      <c r="E43" s="16">
        <v>573192.43000000005</v>
      </c>
      <c r="F43" s="15">
        <f t="shared" si="1"/>
        <v>1.0356289597195134</v>
      </c>
      <c r="G43" s="16">
        <v>593614.68000000005</v>
      </c>
      <c r="H43" s="15">
        <f t="shared" si="9"/>
        <v>1.0618167326994001</v>
      </c>
      <c r="I43" s="16">
        <v>630310</v>
      </c>
      <c r="J43" s="15">
        <f t="shared" si="11"/>
        <v>0.95523472576985924</v>
      </c>
      <c r="K43" s="16">
        <v>602094</v>
      </c>
      <c r="M43" s="11">
        <f t="shared" si="4"/>
        <v>0.81236134082888767</v>
      </c>
      <c r="N43" t="s">
        <v>77</v>
      </c>
      <c r="O43" s="12"/>
      <c r="Q43" s="13"/>
    </row>
    <row r="44" spans="1:19" ht="18.75" hidden="1" x14ac:dyDescent="0.3">
      <c r="A44" t="s">
        <v>24</v>
      </c>
      <c r="B44" s="19">
        <v>7051</v>
      </c>
      <c r="D44" s="15" t="e">
        <f t="shared" si="0"/>
        <v>#DIV/0!</v>
      </c>
      <c r="E44" s="16"/>
      <c r="F44" s="15" t="e">
        <f t="shared" si="1"/>
        <v>#DIV/0!</v>
      </c>
      <c r="G44" s="16"/>
      <c r="H44" s="15" t="e">
        <f t="shared" si="9"/>
        <v>#DIV/0!</v>
      </c>
      <c r="I44" s="16"/>
      <c r="J44" s="15" t="e">
        <f t="shared" si="11"/>
        <v>#DIV/0!</v>
      </c>
      <c r="K44" s="16"/>
      <c r="M44" s="17" t="e">
        <f>E47/C47</f>
        <v>#DIV/0!</v>
      </c>
      <c r="O44" s="12"/>
      <c r="Q44" s="13"/>
    </row>
    <row r="45" spans="1:19" ht="18.75" hidden="1" x14ac:dyDescent="0.3">
      <c r="A45" t="s">
        <v>25</v>
      </c>
      <c r="B45" s="19">
        <v>7056</v>
      </c>
      <c r="C45" s="13"/>
      <c r="D45" s="15" t="e">
        <f t="shared" si="0"/>
        <v>#DIV/0!</v>
      </c>
      <c r="E45" s="16"/>
      <c r="F45" s="15" t="e">
        <f t="shared" si="1"/>
        <v>#DIV/0!</v>
      </c>
      <c r="G45" s="16"/>
      <c r="H45" s="15" t="e">
        <f t="shared" si="9"/>
        <v>#DIV/0!</v>
      </c>
      <c r="I45" s="16"/>
      <c r="J45" s="15" t="e">
        <f t="shared" si="11"/>
        <v>#DIV/0!</v>
      </c>
      <c r="K45" s="16"/>
      <c r="M45" s="24"/>
      <c r="O45" s="12"/>
      <c r="Q45" s="13"/>
    </row>
    <row r="46" spans="1:19" ht="18.75" hidden="1" x14ac:dyDescent="0.3">
      <c r="A46" t="s">
        <v>26</v>
      </c>
      <c r="B46" s="19">
        <v>7071</v>
      </c>
      <c r="D46" s="15" t="e">
        <f t="shared" si="0"/>
        <v>#DIV/0!</v>
      </c>
      <c r="E46" s="16"/>
      <c r="F46" s="15" t="e">
        <f t="shared" si="1"/>
        <v>#DIV/0!</v>
      </c>
      <c r="G46" s="16"/>
      <c r="H46" s="15" t="e">
        <f t="shared" si="9"/>
        <v>#DIV/0!</v>
      </c>
      <c r="I46" s="16"/>
      <c r="J46" s="15" t="e">
        <f t="shared" si="11"/>
        <v>#DIV/0!</v>
      </c>
      <c r="K46" s="16"/>
      <c r="M46" s="24"/>
      <c r="O46" s="12"/>
      <c r="Q46" s="13"/>
    </row>
    <row r="47" spans="1:19" ht="18.75" x14ac:dyDescent="0.3">
      <c r="A47" t="s">
        <v>27</v>
      </c>
      <c r="B47" s="19">
        <v>7081</v>
      </c>
      <c r="C47" s="25"/>
      <c r="D47" s="26"/>
      <c r="E47" s="16">
        <v>127781.24</v>
      </c>
      <c r="F47" s="15">
        <f t="shared" si="1"/>
        <v>0.98175999857256036</v>
      </c>
      <c r="G47" s="16">
        <v>125450.51</v>
      </c>
      <c r="H47" s="26"/>
      <c r="I47" s="16">
        <v>134494</v>
      </c>
      <c r="J47" s="15">
        <f t="shared" si="11"/>
        <v>1.078992371406903</v>
      </c>
      <c r="K47" s="16">
        <v>145118</v>
      </c>
      <c r="M47" s="11" t="e">
        <f>E47/C47</f>
        <v>#DIV/0!</v>
      </c>
      <c r="O47" s="12"/>
      <c r="Q47" s="13"/>
      <c r="S47" s="16"/>
    </row>
    <row r="48" spans="1:19" x14ac:dyDescent="0.25">
      <c r="A48" t="s">
        <v>9</v>
      </c>
      <c r="B48" s="19">
        <v>7085</v>
      </c>
      <c r="C48" s="13"/>
      <c r="D48" s="15"/>
      <c r="E48" s="16"/>
      <c r="F48" s="15"/>
      <c r="G48" s="16"/>
      <c r="H48" s="15"/>
      <c r="I48" s="16">
        <f>-1063</f>
        <v>-1063</v>
      </c>
      <c r="J48" s="15"/>
      <c r="K48" s="16"/>
      <c r="M48" s="18"/>
      <c r="Q48" s="13"/>
    </row>
    <row r="49" spans="1:19" ht="18.75" x14ac:dyDescent="0.3">
      <c r="A49" s="7" t="s">
        <v>28</v>
      </c>
      <c r="B49" s="8">
        <v>74</v>
      </c>
      <c r="C49" s="27">
        <f>C50</f>
        <v>525638.44999999995</v>
      </c>
      <c r="D49" s="10">
        <f t="shared" si="0"/>
        <v>1.2228185932745217</v>
      </c>
      <c r="E49" s="9">
        <f>E50</f>
        <v>642760.47</v>
      </c>
      <c r="F49" s="10">
        <f t="shared" si="1"/>
        <v>0.86533115516578063</v>
      </c>
      <c r="G49" s="9">
        <f>G50</f>
        <v>556200.66</v>
      </c>
      <c r="H49" s="10">
        <f t="shared" ref="H49:H60" si="13">I49/G49</f>
        <v>1.7418749557039359</v>
      </c>
      <c r="I49" s="9">
        <f>I50</f>
        <v>968832</v>
      </c>
      <c r="J49" s="10">
        <f t="shared" si="11"/>
        <v>0.95487556150085873</v>
      </c>
      <c r="K49" s="9">
        <f>K50</f>
        <v>925114</v>
      </c>
      <c r="L49" s="2"/>
      <c r="M49" s="17">
        <f t="shared" si="4"/>
        <v>1.2228185932745217</v>
      </c>
      <c r="O49" s="12"/>
      <c r="Q49" s="13"/>
      <c r="S49" s="16"/>
    </row>
    <row r="50" spans="1:19" ht="18.75" x14ac:dyDescent="0.3">
      <c r="A50" t="s">
        <v>12</v>
      </c>
      <c r="B50" s="19">
        <v>7402</v>
      </c>
      <c r="C50" s="16">
        <v>525638.44999999995</v>
      </c>
      <c r="D50" s="15">
        <f t="shared" si="0"/>
        <v>1.2228185932745217</v>
      </c>
      <c r="E50" s="16">
        <v>642760.47</v>
      </c>
      <c r="F50" s="15">
        <f t="shared" si="1"/>
        <v>0.86533115516578063</v>
      </c>
      <c r="G50" s="16">
        <v>556200.66</v>
      </c>
      <c r="H50" s="15">
        <f t="shared" si="13"/>
        <v>1.7418749557039359</v>
      </c>
      <c r="I50" s="16">
        <v>968832</v>
      </c>
      <c r="J50" s="15">
        <f t="shared" si="11"/>
        <v>0.95487556150085873</v>
      </c>
      <c r="K50" s="16">
        <v>925114</v>
      </c>
      <c r="M50" s="17">
        <f t="shared" si="4"/>
        <v>1.2228185932745217</v>
      </c>
      <c r="N50" t="s">
        <v>78</v>
      </c>
      <c r="O50" s="12"/>
      <c r="Q50" s="13"/>
    </row>
    <row r="51" spans="1:19" ht="18.75" x14ac:dyDescent="0.3">
      <c r="A51" s="7" t="s">
        <v>29</v>
      </c>
      <c r="B51" s="8">
        <v>80</v>
      </c>
      <c r="C51" s="27">
        <f>C52</f>
        <v>2876.8</v>
      </c>
      <c r="D51" s="10">
        <f t="shared" si="0"/>
        <v>5.4940002780867623</v>
      </c>
      <c r="E51" s="9">
        <f>E52</f>
        <v>15805.14</v>
      </c>
      <c r="F51" s="10">
        <f t="shared" si="1"/>
        <v>0.84115673761826859</v>
      </c>
      <c r="G51" s="9">
        <f>G52</f>
        <v>13294.6</v>
      </c>
      <c r="H51" s="10">
        <f t="shared" si="13"/>
        <v>1.9489868066733862</v>
      </c>
      <c r="I51" s="9">
        <f>I52</f>
        <v>25911</v>
      </c>
      <c r="J51" s="10">
        <f t="shared" si="11"/>
        <v>1.6543552931187526</v>
      </c>
      <c r="K51" s="9">
        <f>K52</f>
        <v>42866</v>
      </c>
      <c r="L51" s="2"/>
      <c r="M51" s="17">
        <f t="shared" si="4"/>
        <v>5.4940002780867623</v>
      </c>
      <c r="O51" s="12"/>
      <c r="Q51" s="13"/>
      <c r="S51" s="16"/>
    </row>
    <row r="52" spans="1:19" ht="18.75" x14ac:dyDescent="0.3">
      <c r="A52" t="s">
        <v>12</v>
      </c>
      <c r="B52" s="19">
        <v>8002</v>
      </c>
      <c r="C52" s="16">
        <v>2876.8</v>
      </c>
      <c r="D52" s="15">
        <f t="shared" si="0"/>
        <v>5.4940002780867623</v>
      </c>
      <c r="E52" s="16">
        <v>15805.14</v>
      </c>
      <c r="F52" s="15">
        <f t="shared" si="1"/>
        <v>0.84115673761826859</v>
      </c>
      <c r="G52" s="16">
        <v>13294.6</v>
      </c>
      <c r="H52" s="15">
        <f t="shared" si="13"/>
        <v>1.9489868066733862</v>
      </c>
      <c r="I52" s="16">
        <v>25911</v>
      </c>
      <c r="J52" s="15">
        <f t="shared" si="11"/>
        <v>1.6543552931187526</v>
      </c>
      <c r="K52" s="16">
        <v>42866</v>
      </c>
      <c r="M52" s="17">
        <f t="shared" si="4"/>
        <v>5.4940002780867623</v>
      </c>
      <c r="N52" t="s">
        <v>79</v>
      </c>
      <c r="O52" s="12"/>
      <c r="Q52" s="13"/>
    </row>
    <row r="53" spans="1:19" ht="18.75" x14ac:dyDescent="0.3">
      <c r="A53" s="7" t="s">
        <v>30</v>
      </c>
      <c r="B53" s="8">
        <v>83</v>
      </c>
      <c r="C53" s="27">
        <f>C54</f>
        <v>5194.5</v>
      </c>
      <c r="D53" s="10">
        <f t="shared" si="0"/>
        <v>0</v>
      </c>
      <c r="E53" s="9">
        <f>E54</f>
        <v>0</v>
      </c>
      <c r="F53" s="10"/>
      <c r="G53" s="9">
        <f>G54</f>
        <v>0</v>
      </c>
      <c r="H53" s="10">
        <v>0</v>
      </c>
      <c r="I53" s="9">
        <f>I54</f>
        <v>0</v>
      </c>
      <c r="J53" s="10"/>
      <c r="K53" s="9">
        <f>K54</f>
        <v>0</v>
      </c>
      <c r="L53" s="2"/>
      <c r="M53" s="17">
        <f t="shared" si="4"/>
        <v>0</v>
      </c>
      <c r="O53" s="12"/>
      <c r="Q53" s="13"/>
      <c r="S53" s="16"/>
    </row>
    <row r="54" spans="1:19" ht="18.75" x14ac:dyDescent="0.3">
      <c r="A54" t="s">
        <v>12</v>
      </c>
      <c r="B54" s="19">
        <v>8302</v>
      </c>
      <c r="C54" s="16">
        <v>5194.5</v>
      </c>
      <c r="D54" s="15">
        <f t="shared" si="0"/>
        <v>0</v>
      </c>
      <c r="E54" s="16">
        <v>0</v>
      </c>
      <c r="F54" s="15"/>
      <c r="G54" s="16">
        <v>0</v>
      </c>
      <c r="H54" s="15">
        <v>0</v>
      </c>
      <c r="I54" s="16">
        <v>0</v>
      </c>
      <c r="J54" s="15"/>
      <c r="K54" s="16">
        <v>0</v>
      </c>
      <c r="M54" s="17">
        <f t="shared" si="4"/>
        <v>0</v>
      </c>
      <c r="O54" s="12"/>
      <c r="Q54" s="13"/>
    </row>
    <row r="55" spans="1:19" ht="18.75" x14ac:dyDescent="0.3">
      <c r="A55" s="7" t="s">
        <v>31</v>
      </c>
      <c r="B55" s="8">
        <v>84</v>
      </c>
      <c r="C55" s="9">
        <f>SUM(C56:C59)</f>
        <v>1342704.3399999999</v>
      </c>
      <c r="D55" s="10">
        <f t="shared" si="0"/>
        <v>0.90031959679224705</v>
      </c>
      <c r="E55" s="9">
        <f>SUM(E56:E59)</f>
        <v>1208863.03</v>
      </c>
      <c r="F55" s="10">
        <f t="shared" si="1"/>
        <v>0.86834331429591316</v>
      </c>
      <c r="G55" s="9">
        <f>SUM(G56:G59)</f>
        <v>1049708.1299999999</v>
      </c>
      <c r="H55" s="10">
        <f t="shared" si="13"/>
        <v>1.4439594747160815</v>
      </c>
      <c r="I55" s="9">
        <f>SUM(I56:I59)</f>
        <v>1515736</v>
      </c>
      <c r="J55" s="10">
        <f t="shared" ref="J55:J57" si="14">K55/I55</f>
        <v>1.0470735009262826</v>
      </c>
      <c r="K55" s="9">
        <f>SUM(K56:K59)</f>
        <v>1587087</v>
      </c>
      <c r="L55" s="2"/>
      <c r="M55" s="11">
        <f t="shared" si="4"/>
        <v>0.90031959679224705</v>
      </c>
      <c r="O55" s="12"/>
      <c r="Q55" s="13"/>
    </row>
    <row r="56" spans="1:19" ht="18.75" x14ac:dyDescent="0.3">
      <c r="A56" t="s">
        <v>7</v>
      </c>
      <c r="B56" s="19">
        <v>8401</v>
      </c>
      <c r="C56" s="22">
        <v>19535</v>
      </c>
      <c r="D56" s="21">
        <f t="shared" si="0"/>
        <v>1.2830304581520349</v>
      </c>
      <c r="E56" s="22">
        <v>25064</v>
      </c>
      <c r="F56" s="21">
        <f t="shared" si="1"/>
        <v>0.89494893073731252</v>
      </c>
      <c r="G56" s="22">
        <v>22431</v>
      </c>
      <c r="H56" s="21">
        <f t="shared" si="13"/>
        <v>1.5220453836208818</v>
      </c>
      <c r="I56" s="22">
        <v>34141</v>
      </c>
      <c r="J56" s="21">
        <f t="shared" si="14"/>
        <v>5.9100495006004508</v>
      </c>
      <c r="K56" s="22">
        <v>201775</v>
      </c>
      <c r="L56" s="2"/>
      <c r="M56" s="11"/>
      <c r="N56" t="s">
        <v>80</v>
      </c>
      <c r="O56" s="12"/>
      <c r="Q56" s="13"/>
    </row>
    <row r="57" spans="1:19" ht="18.75" x14ac:dyDescent="0.3">
      <c r="A57" t="s">
        <v>12</v>
      </c>
      <c r="B57" s="19">
        <v>8402</v>
      </c>
      <c r="C57" s="13">
        <v>718762.82</v>
      </c>
      <c r="D57" s="15">
        <f t="shared" si="0"/>
        <v>0.74934180652249105</v>
      </c>
      <c r="E57" s="16">
        <v>538599.03</v>
      </c>
      <c r="F57" s="15">
        <f t="shared" si="1"/>
        <v>0.59025195422279164</v>
      </c>
      <c r="G57" s="16">
        <v>317909.13</v>
      </c>
      <c r="H57" s="15">
        <f t="shared" si="13"/>
        <v>0.87970106426323769</v>
      </c>
      <c r="I57" s="16">
        <v>279665</v>
      </c>
      <c r="J57" s="15">
        <f t="shared" si="14"/>
        <v>2.6972556451468721</v>
      </c>
      <c r="K57" s="16">
        <v>754328</v>
      </c>
      <c r="M57" s="11">
        <f t="shared" si="4"/>
        <v>0.74934180652249105</v>
      </c>
      <c r="N57" s="54" t="s">
        <v>81</v>
      </c>
      <c r="O57" s="12"/>
      <c r="Q57" s="13"/>
    </row>
    <row r="58" spans="1:19" ht="18.75" x14ac:dyDescent="0.3">
      <c r="A58" t="s">
        <v>32</v>
      </c>
      <c r="B58" s="19">
        <v>8404</v>
      </c>
      <c r="C58" s="13">
        <v>1306.52</v>
      </c>
      <c r="D58" s="15">
        <f t="shared" si="0"/>
        <v>0</v>
      </c>
      <c r="E58" s="16"/>
      <c r="F58" s="15"/>
      <c r="G58" s="16"/>
      <c r="H58" s="15">
        <v>0</v>
      </c>
      <c r="I58" s="16"/>
      <c r="J58" s="15"/>
      <c r="K58" s="16"/>
      <c r="M58" s="18"/>
      <c r="O58" s="12"/>
      <c r="Q58" s="13"/>
    </row>
    <row r="59" spans="1:19" ht="18.75" x14ac:dyDescent="0.3">
      <c r="A59" t="s">
        <v>27</v>
      </c>
      <c r="B59" s="19">
        <v>8481</v>
      </c>
      <c r="C59" s="13">
        <v>603100</v>
      </c>
      <c r="D59" s="15">
        <f t="shared" si="0"/>
        <v>1.0698060023213398</v>
      </c>
      <c r="E59" s="16">
        <v>645200</v>
      </c>
      <c r="F59" s="15">
        <f t="shared" si="1"/>
        <v>1.0994544327340359</v>
      </c>
      <c r="G59" s="16">
        <v>709368</v>
      </c>
      <c r="H59" s="15">
        <f t="shared" si="13"/>
        <v>1.6943673805415524</v>
      </c>
      <c r="I59" s="16">
        <v>1201930</v>
      </c>
      <c r="J59" s="15">
        <f t="shared" ref="J59:J60" si="15">K59/I59</f>
        <v>0.5249756641401746</v>
      </c>
      <c r="K59" s="16">
        <v>630984</v>
      </c>
      <c r="M59" s="18"/>
      <c r="O59" s="12"/>
      <c r="Q59" s="13"/>
    </row>
    <row r="60" spans="1:19" x14ac:dyDescent="0.25">
      <c r="A60" s="7" t="s">
        <v>33</v>
      </c>
      <c r="B60" s="28"/>
      <c r="C60" s="29">
        <f>C5+C10+C13+C16+C20+C26+C30+C35+C41+C49+C55+C51+C53</f>
        <v>12073601.380000001</v>
      </c>
      <c r="D60" s="10">
        <f t="shared" si="0"/>
        <v>1.0038611478491597</v>
      </c>
      <c r="E60" s="29">
        <f>E5+E10+E13+E16+E20+E26+E30+E35+E41+E49+E55+E51</f>
        <v>12120219.34</v>
      </c>
      <c r="F60" s="10">
        <f t="shared" si="1"/>
        <v>1.1382788127001009</v>
      </c>
      <c r="G60" s="29">
        <f>G5+G10+G13+G16+G20+G26+G30+G35+G41+G49+G55+G51</f>
        <v>13796188.880000001</v>
      </c>
      <c r="H60" s="10">
        <f t="shared" si="13"/>
        <v>1.2212669126634919</v>
      </c>
      <c r="I60" s="29">
        <f>I5+I10+I13+I16+I20+I26+I30+I35+I41+I49+I55+I51</f>
        <v>16848829</v>
      </c>
      <c r="J60" s="10">
        <f t="shared" si="15"/>
        <v>0.79948921079322488</v>
      </c>
      <c r="K60" s="29">
        <f>K5+K10+K13+K16+K20+K26+K30+K35+K41+K49+K55+K51</f>
        <v>13470457</v>
      </c>
      <c r="L60" s="2"/>
      <c r="M60" s="11">
        <f t="shared" si="4"/>
        <v>1.0038611478491597</v>
      </c>
      <c r="O60" s="16"/>
      <c r="Q60" s="13"/>
    </row>
    <row r="61" spans="1:19" x14ac:dyDescent="0.25">
      <c r="M61" s="30"/>
    </row>
    <row r="62" spans="1:19" x14ac:dyDescent="0.25">
      <c r="M62" s="30"/>
    </row>
    <row r="63" spans="1:19" x14ac:dyDescent="0.25">
      <c r="A63" s="2" t="s">
        <v>34</v>
      </c>
      <c r="B63" s="3" t="s">
        <v>1</v>
      </c>
      <c r="C63" s="52" t="s">
        <v>2</v>
      </c>
      <c r="D63" s="52"/>
      <c r="E63" s="52"/>
      <c r="F63" s="30"/>
      <c r="G63" s="30"/>
      <c r="H63" s="48"/>
      <c r="I63" s="48"/>
      <c r="J63" s="48"/>
      <c r="K63" s="48"/>
      <c r="M63" s="30"/>
    </row>
    <row r="64" spans="1:19" ht="30" x14ac:dyDescent="0.25">
      <c r="C64" s="4">
        <v>2014</v>
      </c>
      <c r="D64" s="5" t="s">
        <v>3</v>
      </c>
      <c r="E64" s="4">
        <v>2015</v>
      </c>
      <c r="F64" s="5" t="s">
        <v>4</v>
      </c>
      <c r="G64" s="4">
        <v>2016</v>
      </c>
      <c r="H64" s="5" t="s">
        <v>3</v>
      </c>
      <c r="I64" s="4">
        <v>2017</v>
      </c>
      <c r="J64" s="5" t="s">
        <v>4</v>
      </c>
      <c r="K64" s="4">
        <v>2018</v>
      </c>
      <c r="M64" s="30"/>
    </row>
    <row r="65" spans="1:17" x14ac:dyDescent="0.25">
      <c r="A65" s="7" t="s">
        <v>6</v>
      </c>
      <c r="B65" s="8">
        <v>51</v>
      </c>
      <c r="C65" s="9">
        <f>C68</f>
        <v>103301.93</v>
      </c>
      <c r="D65" s="10">
        <f>E65/C65</f>
        <v>0.54434084629396573</v>
      </c>
      <c r="E65" s="9">
        <f>E68</f>
        <v>56231.46</v>
      </c>
      <c r="F65" s="31"/>
      <c r="G65" s="9">
        <f>G68</f>
        <v>0</v>
      </c>
      <c r="H65" s="10" t="e">
        <f>I65/G65</f>
        <v>#DIV/0!</v>
      </c>
      <c r="I65" s="9">
        <f>I68</f>
        <v>186656</v>
      </c>
      <c r="J65" s="31"/>
      <c r="K65" s="9">
        <f>K68</f>
        <v>40825</v>
      </c>
      <c r="L65" s="2"/>
      <c r="M65" s="18"/>
      <c r="Q65" s="13"/>
    </row>
    <row r="66" spans="1:17" hidden="1" x14ac:dyDescent="0.25">
      <c r="A66" t="s">
        <v>35</v>
      </c>
      <c r="B66" s="14">
        <v>5171</v>
      </c>
      <c r="C66" s="27" t="e">
        <f>'[2]martie 2014'!C51</f>
        <v>#REF!</v>
      </c>
      <c r="D66" s="32"/>
      <c r="E66" s="16" t="e">
        <f>'[2]februarie 2015'!C51</f>
        <v>#REF!</v>
      </c>
      <c r="F66" s="33"/>
      <c r="G66" s="16" t="e">
        <f>'[2]februarie 2015'!D51</f>
        <v>#REF!</v>
      </c>
      <c r="H66" s="32"/>
      <c r="I66" s="16" t="e">
        <f>'[2]februarie 2015'!G51</f>
        <v>#REF!</v>
      </c>
      <c r="J66" s="33"/>
      <c r="K66" s="16" t="e">
        <f>'[2]februarie 2015'!H51</f>
        <v>#REF!</v>
      </c>
      <c r="M66" s="18"/>
      <c r="Q66" s="13"/>
    </row>
    <row r="67" spans="1:17" hidden="1" x14ac:dyDescent="0.25">
      <c r="A67" t="s">
        <v>8</v>
      </c>
      <c r="B67" s="14">
        <v>5102</v>
      </c>
      <c r="C67" s="27" t="e">
        <f>'[2]martie 2014'!C52</f>
        <v>#REF!</v>
      </c>
      <c r="D67" s="32"/>
      <c r="E67" s="16" t="e">
        <f>'[2]februarie 2015'!C52</f>
        <v>#REF!</v>
      </c>
      <c r="F67" s="33"/>
      <c r="G67" s="16" t="e">
        <f>'[2]februarie 2015'!D52</f>
        <v>#REF!</v>
      </c>
      <c r="H67" s="32"/>
      <c r="I67" s="16" t="e">
        <f>'[2]februarie 2015'!G52</f>
        <v>#REF!</v>
      </c>
      <c r="J67" s="33"/>
      <c r="K67" s="16" t="e">
        <f>'[2]februarie 2015'!H52</f>
        <v>#REF!</v>
      </c>
      <c r="M67" s="18"/>
      <c r="Q67" s="13"/>
    </row>
    <row r="68" spans="1:17" x14ac:dyDescent="0.25">
      <c r="A68" t="s">
        <v>36</v>
      </c>
      <c r="B68" s="14">
        <v>5171</v>
      </c>
      <c r="C68" s="25">
        <v>103301.93</v>
      </c>
      <c r="D68" s="26">
        <f t="shared" ref="D68:D104" si="16">E68/C68</f>
        <v>0.54434084629396573</v>
      </c>
      <c r="E68" s="16">
        <v>56231.46</v>
      </c>
      <c r="F68" s="33"/>
      <c r="G68" s="16">
        <v>0</v>
      </c>
      <c r="H68" s="26" t="e">
        <f t="shared" ref="H68" si="17">I68/G68</f>
        <v>#DIV/0!</v>
      </c>
      <c r="I68" s="16">
        <v>186656</v>
      </c>
      <c r="J68" s="33"/>
      <c r="K68" s="16">
        <v>40825</v>
      </c>
      <c r="M68" s="18"/>
      <c r="O68" s="16">
        <f>I80+I20</f>
        <v>6727907</v>
      </c>
      <c r="Q68" s="13"/>
    </row>
    <row r="69" spans="1:17" hidden="1" x14ac:dyDescent="0.25">
      <c r="A69" s="7" t="s">
        <v>10</v>
      </c>
      <c r="B69" s="8">
        <v>54</v>
      </c>
      <c r="C69" s="27">
        <f>C70</f>
        <v>0</v>
      </c>
      <c r="D69" s="10"/>
      <c r="E69" s="9">
        <f>E70</f>
        <v>0</v>
      </c>
      <c r="F69" s="31"/>
      <c r="G69" s="9">
        <f>G70</f>
        <v>0</v>
      </c>
      <c r="H69" s="10"/>
      <c r="I69" s="9">
        <f>I70</f>
        <v>0</v>
      </c>
      <c r="J69" s="31"/>
      <c r="K69" s="9">
        <f>K70</f>
        <v>0</v>
      </c>
      <c r="M69" s="24"/>
      <c r="Q69" s="13"/>
    </row>
    <row r="70" spans="1:17" hidden="1" x14ac:dyDescent="0.25">
      <c r="A70" t="s">
        <v>36</v>
      </c>
      <c r="B70" s="14">
        <v>5401</v>
      </c>
      <c r="C70" s="25"/>
      <c r="D70" s="26"/>
      <c r="E70" s="16">
        <v>0</v>
      </c>
      <c r="F70" s="33"/>
      <c r="G70" s="16">
        <v>0</v>
      </c>
      <c r="H70" s="26"/>
      <c r="I70" s="16">
        <v>0</v>
      </c>
      <c r="J70" s="33"/>
      <c r="K70" s="16">
        <v>0</v>
      </c>
      <c r="M70" s="24"/>
      <c r="Q70" s="13"/>
    </row>
    <row r="71" spans="1:17" hidden="1" x14ac:dyDescent="0.25">
      <c r="A71" t="s">
        <v>8</v>
      </c>
      <c r="B71" s="14">
        <v>5402</v>
      </c>
      <c r="C71" s="27" t="e">
        <f>'[2]mai 2014'!C56</f>
        <v>#REF!</v>
      </c>
      <c r="D71" s="10"/>
      <c r="E71" s="16" t="e">
        <f>'[2]februarie 2015'!C56</f>
        <v>#REF!</v>
      </c>
      <c r="F71" s="33"/>
      <c r="G71" s="16" t="e">
        <f>'[2]februarie 2015'!D56</f>
        <v>#REF!</v>
      </c>
      <c r="H71" s="10"/>
      <c r="I71" s="16" t="e">
        <f>'[2]februarie 2015'!G56</f>
        <v>#REF!</v>
      </c>
      <c r="J71" s="33"/>
      <c r="K71" s="16" t="e">
        <f>'[2]februarie 2015'!H56</f>
        <v>#REF!</v>
      </c>
      <c r="M71" s="24"/>
      <c r="Q71" s="13"/>
    </row>
    <row r="72" spans="1:17" hidden="1" x14ac:dyDescent="0.25">
      <c r="A72" s="7" t="s">
        <v>11</v>
      </c>
      <c r="B72" s="8">
        <v>55</v>
      </c>
      <c r="C72" s="27">
        <f>'[2]mai 2014'!C57</f>
        <v>0</v>
      </c>
      <c r="D72" s="10"/>
      <c r="E72" s="34">
        <f>'[2]februarie 2015'!C57</f>
        <v>0</v>
      </c>
      <c r="F72" s="35"/>
      <c r="G72" s="34"/>
      <c r="H72" s="10"/>
      <c r="I72" s="34"/>
      <c r="J72" s="35"/>
      <c r="K72" s="34"/>
      <c r="M72" s="18"/>
      <c r="Q72" s="13"/>
    </row>
    <row r="73" spans="1:17" hidden="1" x14ac:dyDescent="0.25">
      <c r="A73" t="s">
        <v>13</v>
      </c>
      <c r="B73" s="14">
        <v>5503</v>
      </c>
      <c r="C73" s="36"/>
      <c r="D73" s="21"/>
      <c r="E73" s="16"/>
      <c r="F73" s="33"/>
      <c r="G73" s="16"/>
      <c r="H73" s="21"/>
      <c r="I73" s="16"/>
      <c r="J73" s="33"/>
      <c r="K73" s="16"/>
      <c r="M73" s="18"/>
      <c r="Q73" s="13"/>
    </row>
    <row r="74" spans="1:17" hidden="1" x14ac:dyDescent="0.25">
      <c r="A74" s="7" t="s">
        <v>14</v>
      </c>
      <c r="B74" s="8">
        <v>61</v>
      </c>
      <c r="C74" s="27">
        <f>C77</f>
        <v>0</v>
      </c>
      <c r="D74" s="10"/>
      <c r="E74" s="9">
        <f>E77</f>
        <v>0</v>
      </c>
      <c r="F74" s="31"/>
      <c r="G74" s="9">
        <f>G77</f>
        <v>0</v>
      </c>
      <c r="H74" s="10"/>
      <c r="I74" s="9">
        <f>I77</f>
        <v>0</v>
      </c>
      <c r="J74" s="31"/>
      <c r="K74" s="9">
        <f>K77</f>
        <v>0</v>
      </c>
      <c r="M74" s="18" t="e">
        <f>E74/C74</f>
        <v>#DIV/0!</v>
      </c>
      <c r="Q74" s="13"/>
    </row>
    <row r="75" spans="1:17" hidden="1" x14ac:dyDescent="0.25">
      <c r="A75" t="s">
        <v>7</v>
      </c>
      <c r="B75" s="14">
        <v>6101</v>
      </c>
      <c r="C75" s="27" t="e">
        <f>'[2]mai 2014'!C60</f>
        <v>#REF!</v>
      </c>
      <c r="D75" s="10"/>
      <c r="E75" s="16" t="e">
        <f>'[2]februarie 2015'!C60</f>
        <v>#REF!</v>
      </c>
      <c r="F75" s="33"/>
      <c r="G75" s="16" t="e">
        <f>'[2]februarie 2015'!D60</f>
        <v>#REF!</v>
      </c>
      <c r="H75" s="10"/>
      <c r="I75" s="16" t="e">
        <f>'[2]februarie 2015'!G60</f>
        <v>#REF!</v>
      </c>
      <c r="J75" s="33"/>
      <c r="K75" s="16" t="e">
        <f>'[2]februarie 2015'!H60</f>
        <v>#REF!</v>
      </c>
      <c r="M75" s="18" t="e">
        <f t="shared" ref="M75:M77" si="18">E75/C75</f>
        <v>#REF!</v>
      </c>
      <c r="Q75" s="13"/>
    </row>
    <row r="76" spans="1:17" hidden="1" x14ac:dyDescent="0.25">
      <c r="A76" t="s">
        <v>8</v>
      </c>
      <c r="B76" s="19">
        <v>6102</v>
      </c>
      <c r="C76" s="27" t="e">
        <f>'[2]mai 2014'!C61</f>
        <v>#REF!</v>
      </c>
      <c r="D76" s="10"/>
      <c r="E76" s="16" t="e">
        <f>'[2]februarie 2015'!C61</f>
        <v>#REF!</v>
      </c>
      <c r="F76" s="33"/>
      <c r="G76" s="16" t="e">
        <f>'[2]februarie 2015'!D61</f>
        <v>#REF!</v>
      </c>
      <c r="H76" s="10"/>
      <c r="I76" s="16" t="e">
        <f>'[2]februarie 2015'!G61</f>
        <v>#REF!</v>
      </c>
      <c r="J76" s="33"/>
      <c r="K76" s="16" t="e">
        <f>'[2]februarie 2015'!H61</f>
        <v>#REF!</v>
      </c>
      <c r="M76" s="18" t="e">
        <f t="shared" si="18"/>
        <v>#REF!</v>
      </c>
      <c r="Q76" s="13"/>
    </row>
    <row r="77" spans="1:17" hidden="1" x14ac:dyDescent="0.25">
      <c r="A77" t="s">
        <v>36</v>
      </c>
      <c r="B77" s="19"/>
      <c r="C77" s="25">
        <v>0</v>
      </c>
      <c r="D77" s="26"/>
      <c r="E77" s="16">
        <v>0</v>
      </c>
      <c r="F77" s="33"/>
      <c r="G77" s="16">
        <v>0</v>
      </c>
      <c r="H77" s="26"/>
      <c r="I77" s="16">
        <v>0</v>
      </c>
      <c r="J77" s="33"/>
      <c r="K77" s="16">
        <v>0</v>
      </c>
      <c r="M77" s="18" t="e">
        <f t="shared" si="18"/>
        <v>#DIV/0!</v>
      </c>
      <c r="Q77" s="13"/>
    </row>
    <row r="78" spans="1:17" x14ac:dyDescent="0.25">
      <c r="A78" s="7" t="s">
        <v>15</v>
      </c>
      <c r="B78" s="8">
        <v>65</v>
      </c>
      <c r="C78" s="27">
        <f>SUM(C79:C80)</f>
        <v>987.55</v>
      </c>
      <c r="D78" s="10"/>
      <c r="E78" s="9">
        <f>E80+E79</f>
        <v>723896.27</v>
      </c>
      <c r="F78" s="31">
        <f t="shared" ref="F78:F104" si="19">G78/E78</f>
        <v>0.78997946763836746</v>
      </c>
      <c r="G78" s="9">
        <f>G80+G79</f>
        <v>571863.18999999994</v>
      </c>
      <c r="H78" s="10"/>
      <c r="I78" s="9">
        <f>I80+I79</f>
        <v>154899</v>
      </c>
      <c r="J78" s="31">
        <f t="shared" ref="J78" si="20">K78/I78</f>
        <v>6.3442372126353304</v>
      </c>
      <c r="K78" s="9">
        <f>K80+K79</f>
        <v>982716</v>
      </c>
      <c r="M78" s="18"/>
      <c r="Q78" s="13"/>
    </row>
    <row r="79" spans="1:17" x14ac:dyDescent="0.25">
      <c r="A79" t="s">
        <v>37</v>
      </c>
      <c r="B79" s="19">
        <v>6502</v>
      </c>
      <c r="C79" s="25">
        <v>0</v>
      </c>
      <c r="D79" s="26"/>
      <c r="E79" s="16">
        <v>705228.16</v>
      </c>
      <c r="F79" s="33">
        <f t="shared" si="19"/>
        <v>0.11813216590783897</v>
      </c>
      <c r="G79" s="16">
        <v>83310.13</v>
      </c>
      <c r="H79" s="26"/>
      <c r="I79" s="16">
        <v>0</v>
      </c>
      <c r="J79" s="33">
        <v>0</v>
      </c>
      <c r="K79" s="16">
        <v>0</v>
      </c>
      <c r="M79" s="18"/>
      <c r="N79" t="s">
        <v>49</v>
      </c>
      <c r="Q79" s="13"/>
    </row>
    <row r="80" spans="1:17" x14ac:dyDescent="0.25">
      <c r="A80" t="s">
        <v>36</v>
      </c>
      <c r="B80" s="19"/>
      <c r="C80" s="25">
        <v>987.55</v>
      </c>
      <c r="D80" s="26"/>
      <c r="E80" s="16">
        <v>18668.11</v>
      </c>
      <c r="F80" s="33">
        <f t="shared" si="19"/>
        <v>26.170461819648587</v>
      </c>
      <c r="G80" s="16">
        <v>488553.06</v>
      </c>
      <c r="H80" s="26"/>
      <c r="I80" s="16">
        <v>154899</v>
      </c>
      <c r="J80" s="33">
        <f t="shared" ref="J80" si="21">K80/I80</f>
        <v>6.3442372126353304</v>
      </c>
      <c r="K80" s="16">
        <v>982716</v>
      </c>
      <c r="M80" s="18"/>
      <c r="N80" t="s">
        <v>51</v>
      </c>
      <c r="Q80" s="13"/>
    </row>
    <row r="81" spans="1:17" hidden="1" x14ac:dyDescent="0.25">
      <c r="A81" s="7" t="s">
        <v>17</v>
      </c>
      <c r="B81" s="8">
        <v>66</v>
      </c>
      <c r="C81" s="27"/>
      <c r="D81" s="10"/>
      <c r="E81" s="34"/>
      <c r="F81" s="35"/>
      <c r="G81" s="34"/>
      <c r="H81" s="10"/>
      <c r="I81" s="34"/>
      <c r="J81" s="35"/>
      <c r="K81" s="34"/>
      <c r="M81" s="18"/>
      <c r="Q81" s="13"/>
    </row>
    <row r="82" spans="1:17" hidden="1" x14ac:dyDescent="0.25">
      <c r="A82" t="s">
        <v>38</v>
      </c>
      <c r="B82" s="19">
        <v>6601</v>
      </c>
      <c r="C82" s="36"/>
      <c r="D82" s="21"/>
      <c r="E82" s="16"/>
      <c r="F82" s="33"/>
      <c r="G82" s="16"/>
      <c r="H82" s="21"/>
      <c r="I82" s="16"/>
      <c r="J82" s="33"/>
      <c r="K82" s="16"/>
      <c r="M82" s="18"/>
      <c r="Q82" s="13"/>
    </row>
    <row r="83" spans="1:17" x14ac:dyDescent="0.25">
      <c r="A83" s="7" t="s">
        <v>18</v>
      </c>
      <c r="B83" s="8">
        <v>67</v>
      </c>
      <c r="C83" s="27">
        <f>C85+C84</f>
        <v>37494.04</v>
      </c>
      <c r="D83" s="10"/>
      <c r="E83" s="9">
        <f>SUM(E84:E86)</f>
        <v>14310.38</v>
      </c>
      <c r="F83" s="31"/>
      <c r="G83" s="9">
        <f>SUM(G84:G86)</f>
        <v>216782.21</v>
      </c>
      <c r="H83" s="10">
        <f t="shared" ref="H83" si="22">I83/G83</f>
        <v>0.67518916796724238</v>
      </c>
      <c r="I83" s="9">
        <f>SUM(I84:I86)</f>
        <v>146369</v>
      </c>
      <c r="J83" s="31">
        <f t="shared" ref="J83" si="23">K83/I83</f>
        <v>0.2517063039304771</v>
      </c>
      <c r="K83" s="9">
        <f>SUM(K84:K86)</f>
        <v>36842</v>
      </c>
      <c r="M83" s="18"/>
      <c r="Q83" s="13"/>
    </row>
    <row r="84" spans="1:17" hidden="1" x14ac:dyDescent="0.25">
      <c r="A84" t="s">
        <v>19</v>
      </c>
      <c r="B84" s="19">
        <v>6751</v>
      </c>
      <c r="C84" s="25"/>
      <c r="D84" s="26"/>
      <c r="E84" s="16"/>
      <c r="F84" s="33"/>
      <c r="G84" s="16"/>
      <c r="H84" s="26"/>
      <c r="I84" s="16"/>
      <c r="J84" s="33"/>
      <c r="K84" s="16"/>
      <c r="M84" s="18"/>
      <c r="Q84" s="13"/>
    </row>
    <row r="85" spans="1:17" x14ac:dyDescent="0.25">
      <c r="A85" t="s">
        <v>38</v>
      </c>
      <c r="B85" s="19">
        <v>6771</v>
      </c>
      <c r="C85" s="25">
        <v>37494.04</v>
      </c>
      <c r="D85" s="26">
        <f t="shared" si="16"/>
        <v>0.38167079354478733</v>
      </c>
      <c r="E85" s="16">
        <v>14310.38</v>
      </c>
      <c r="F85" s="33">
        <f t="shared" si="19"/>
        <v>15.14859912874431</v>
      </c>
      <c r="G85" s="16">
        <v>216782.21</v>
      </c>
      <c r="H85" s="26">
        <f t="shared" ref="H85" si="24">I85/G85</f>
        <v>0.67518916796724238</v>
      </c>
      <c r="I85" s="16">
        <v>146369</v>
      </c>
      <c r="J85" s="33">
        <f t="shared" ref="J85" si="25">K85/I85</f>
        <v>0.2517063039304771</v>
      </c>
      <c r="K85" s="16">
        <v>36842</v>
      </c>
      <c r="M85" s="18"/>
      <c r="N85" t="s">
        <v>52</v>
      </c>
      <c r="Q85" s="13"/>
    </row>
    <row r="86" spans="1:17" hidden="1" x14ac:dyDescent="0.25">
      <c r="A86" t="s">
        <v>39</v>
      </c>
      <c r="B86" s="19">
        <v>6759</v>
      </c>
      <c r="C86" s="25"/>
      <c r="D86" s="26"/>
      <c r="E86" s="16"/>
      <c r="F86" s="33"/>
      <c r="G86" s="16">
        <v>0</v>
      </c>
      <c r="H86" s="26"/>
      <c r="I86" s="16"/>
      <c r="J86" s="33"/>
      <c r="K86" s="16"/>
      <c r="M86" s="24"/>
      <c r="Q86" s="13"/>
    </row>
    <row r="87" spans="1:17" x14ac:dyDescent="0.25">
      <c r="A87" s="7" t="s">
        <v>21</v>
      </c>
      <c r="B87" s="8">
        <v>68</v>
      </c>
      <c r="C87" s="27">
        <f>SUM(C88:C91)</f>
        <v>0</v>
      </c>
      <c r="D87" s="10"/>
      <c r="E87" s="34">
        <f>'[2]februarie 2015'!C74</f>
        <v>0</v>
      </c>
      <c r="F87" s="35"/>
      <c r="G87" s="34"/>
      <c r="H87" s="10"/>
      <c r="I87" s="9">
        <f>I91</f>
        <v>50308</v>
      </c>
      <c r="J87" s="35"/>
      <c r="K87" s="34"/>
      <c r="M87" s="24"/>
      <c r="Q87" s="13"/>
    </row>
    <row r="88" spans="1:17" hidden="1" x14ac:dyDescent="0.25">
      <c r="A88" t="s">
        <v>7</v>
      </c>
      <c r="B88" s="19">
        <v>6801</v>
      </c>
      <c r="C88" s="36"/>
      <c r="D88" s="21"/>
      <c r="E88" s="16"/>
      <c r="F88" s="33"/>
      <c r="G88" s="16"/>
      <c r="H88" s="21"/>
      <c r="I88" s="16"/>
      <c r="J88" s="33"/>
      <c r="K88" s="16"/>
      <c r="M88" s="24"/>
      <c r="Q88" s="13"/>
    </row>
    <row r="89" spans="1:17" hidden="1" x14ac:dyDescent="0.25">
      <c r="A89" t="s">
        <v>19</v>
      </c>
      <c r="B89" s="19">
        <v>6802</v>
      </c>
      <c r="C89" s="36"/>
      <c r="D89" s="21"/>
      <c r="E89" s="16"/>
      <c r="F89" s="33"/>
      <c r="G89" s="16"/>
      <c r="H89" s="21"/>
      <c r="I89" s="16"/>
      <c r="J89" s="33"/>
      <c r="K89" s="16"/>
      <c r="M89" s="24"/>
      <c r="Q89" s="13"/>
    </row>
    <row r="90" spans="1:17" hidden="1" x14ac:dyDescent="0.25">
      <c r="A90" t="s">
        <v>22</v>
      </c>
      <c r="B90" s="19">
        <v>6857</v>
      </c>
      <c r="C90" s="36"/>
      <c r="D90" s="21"/>
      <c r="E90" s="16"/>
      <c r="F90" s="33"/>
      <c r="G90" s="16"/>
      <c r="H90" s="21"/>
      <c r="I90" s="16"/>
      <c r="J90" s="33"/>
      <c r="K90" s="16"/>
      <c r="M90" s="24"/>
      <c r="Q90" s="13"/>
    </row>
    <row r="91" spans="1:17" x14ac:dyDescent="0.25">
      <c r="A91" t="s">
        <v>36</v>
      </c>
      <c r="B91" s="19"/>
      <c r="C91" s="25">
        <v>0</v>
      </c>
      <c r="D91" s="26"/>
      <c r="E91" s="16"/>
      <c r="F91" s="33"/>
      <c r="G91" s="16"/>
      <c r="H91" s="26"/>
      <c r="I91" s="16">
        <v>50308</v>
      </c>
      <c r="J91" s="33"/>
      <c r="K91" s="16"/>
      <c r="M91" s="24"/>
      <c r="Q91" s="13"/>
    </row>
    <row r="92" spans="1:17" x14ac:dyDescent="0.25">
      <c r="A92" s="7" t="s">
        <v>23</v>
      </c>
      <c r="B92" s="8">
        <v>70</v>
      </c>
      <c r="C92" s="9">
        <f>SUM(C93:C96)</f>
        <v>1249500.9000000001</v>
      </c>
      <c r="D92" s="10">
        <f t="shared" si="16"/>
        <v>0.42143368604216286</v>
      </c>
      <c r="E92" s="9">
        <f>SUM(E93:E95)</f>
        <v>526581.77</v>
      </c>
      <c r="F92" s="31">
        <f t="shared" si="19"/>
        <v>0.43912059469890119</v>
      </c>
      <c r="G92" s="9">
        <f>SUM(G93:G95)</f>
        <v>231232.90000000002</v>
      </c>
      <c r="H92" s="10">
        <f t="shared" ref="H92:H93" si="26">I92/G92</f>
        <v>1.855341519308022</v>
      </c>
      <c r="I92" s="9">
        <f>SUM(I93:I95)</f>
        <v>429016</v>
      </c>
      <c r="J92" s="31">
        <f t="shared" ref="J92" si="27">K92/I92</f>
        <v>0.79996084062132877</v>
      </c>
      <c r="K92" s="9">
        <f>SUM(K93:K95)</f>
        <v>343196</v>
      </c>
      <c r="L92" s="2"/>
      <c r="M92" s="11">
        <f t="shared" ref="M92:M106" si="28">E92/C92</f>
        <v>0.42143368604216286</v>
      </c>
      <c r="Q92" s="13"/>
    </row>
    <row r="93" spans="1:17" x14ac:dyDescent="0.25">
      <c r="A93" s="37" t="s">
        <v>40</v>
      </c>
      <c r="B93" s="38">
        <v>7055</v>
      </c>
      <c r="C93" s="16">
        <v>127940.82</v>
      </c>
      <c r="D93" s="15">
        <f t="shared" si="16"/>
        <v>2.0790862525345704</v>
      </c>
      <c r="E93" s="16">
        <v>266000</v>
      </c>
      <c r="F93" s="33">
        <f t="shared" si="19"/>
        <v>0.31157522556390976</v>
      </c>
      <c r="G93" s="16">
        <v>82879.009999999995</v>
      </c>
      <c r="H93" s="15">
        <f t="shared" si="26"/>
        <v>0</v>
      </c>
      <c r="I93" s="16">
        <v>0</v>
      </c>
      <c r="J93" s="33">
        <v>0</v>
      </c>
      <c r="K93" s="16">
        <v>0</v>
      </c>
      <c r="M93" s="18">
        <f>E93/C93</f>
        <v>2.0790862525345704</v>
      </c>
      <c r="Q93" s="13"/>
    </row>
    <row r="94" spans="1:17" x14ac:dyDescent="0.25">
      <c r="A94" t="s">
        <v>41</v>
      </c>
      <c r="B94" s="19">
        <v>7056</v>
      </c>
      <c r="C94" s="16">
        <v>0</v>
      </c>
      <c r="D94" s="15"/>
      <c r="E94" s="16">
        <v>0</v>
      </c>
      <c r="F94" s="33"/>
      <c r="G94" s="16">
        <v>0</v>
      </c>
      <c r="H94" s="15"/>
      <c r="I94" s="16">
        <v>0</v>
      </c>
      <c r="J94" s="33"/>
      <c r="K94" s="16">
        <v>0</v>
      </c>
      <c r="M94" s="17" t="e">
        <f t="shared" si="28"/>
        <v>#DIV/0!</v>
      </c>
      <c r="Q94" s="13"/>
    </row>
    <row r="95" spans="1:17" x14ac:dyDescent="0.25">
      <c r="A95" t="s">
        <v>35</v>
      </c>
      <c r="B95" s="19">
        <v>7071</v>
      </c>
      <c r="C95" s="16">
        <v>1121560.08</v>
      </c>
      <c r="D95" s="15">
        <f t="shared" si="16"/>
        <v>0.23233866348024795</v>
      </c>
      <c r="E95" s="16">
        <v>260581.77</v>
      </c>
      <c r="F95" s="33">
        <f t="shared" si="19"/>
        <v>0.56931799181500697</v>
      </c>
      <c r="G95" s="16">
        <v>148353.89000000001</v>
      </c>
      <c r="H95" s="15">
        <f t="shared" ref="H95" si="29">I95/G95</f>
        <v>2.891841932826972</v>
      </c>
      <c r="I95" s="16">
        <v>429016</v>
      </c>
      <c r="J95" s="33">
        <f t="shared" ref="J95" si="30">K95/I95</f>
        <v>0.79996084062132877</v>
      </c>
      <c r="K95" s="16">
        <v>343196</v>
      </c>
      <c r="M95" s="11">
        <f t="shared" si="28"/>
        <v>0.23233866348024795</v>
      </c>
      <c r="N95" t="s">
        <v>53</v>
      </c>
      <c r="Q95" s="13"/>
    </row>
    <row r="96" spans="1:17" hidden="1" x14ac:dyDescent="0.25">
      <c r="B96" s="19"/>
      <c r="C96" s="25"/>
      <c r="D96" s="26"/>
      <c r="E96" s="16"/>
      <c r="F96" s="33"/>
      <c r="G96" s="16"/>
      <c r="H96" s="26"/>
      <c r="I96" s="16"/>
      <c r="J96" s="33"/>
      <c r="K96" s="16"/>
      <c r="M96" s="18"/>
      <c r="Q96" s="13"/>
    </row>
    <row r="97" spans="1:17" x14ac:dyDescent="0.25">
      <c r="A97" s="7" t="s">
        <v>28</v>
      </c>
      <c r="B97" s="8">
        <v>74</v>
      </c>
      <c r="C97" s="27"/>
      <c r="D97" s="10"/>
      <c r="E97" s="34"/>
      <c r="F97" s="35"/>
      <c r="G97" s="34"/>
      <c r="H97" s="10"/>
      <c r="I97" s="9">
        <f>I98</f>
        <v>23800</v>
      </c>
      <c r="J97" s="35"/>
      <c r="K97" s="9">
        <f>K98</f>
        <v>38159</v>
      </c>
      <c r="M97" s="24"/>
      <c r="Q97" s="13"/>
    </row>
    <row r="98" spans="1:17" x14ac:dyDescent="0.25">
      <c r="A98" t="s">
        <v>35</v>
      </c>
      <c r="B98" s="19"/>
      <c r="C98" s="25"/>
      <c r="D98" s="26"/>
      <c r="E98" s="16"/>
      <c r="F98" s="33"/>
      <c r="G98" s="16"/>
      <c r="H98" s="26"/>
      <c r="I98" s="16">
        <v>23800</v>
      </c>
      <c r="J98" s="33"/>
      <c r="K98" s="16">
        <v>38159</v>
      </c>
      <c r="M98" s="18"/>
      <c r="Q98" s="13"/>
    </row>
    <row r="99" spans="1:17" x14ac:dyDescent="0.25">
      <c r="A99" s="7" t="s">
        <v>31</v>
      </c>
      <c r="B99" s="8">
        <v>84</v>
      </c>
      <c r="C99" s="9">
        <f>C101</f>
        <v>915539.03</v>
      </c>
      <c r="D99" s="10"/>
      <c r="E99" s="9">
        <f>E101</f>
        <v>521577.21</v>
      </c>
      <c r="F99" s="31"/>
      <c r="G99" s="9">
        <f>G101</f>
        <v>1884060.71</v>
      </c>
      <c r="H99" s="10"/>
      <c r="I99" s="9">
        <f>I101</f>
        <v>2065415</v>
      </c>
      <c r="J99" s="31"/>
      <c r="K99" s="9">
        <f>K101</f>
        <v>272647</v>
      </c>
      <c r="L99" s="2"/>
      <c r="M99" s="18"/>
      <c r="Q99" s="13"/>
    </row>
    <row r="100" spans="1:17" hidden="1" x14ac:dyDescent="0.25">
      <c r="A100" t="s">
        <v>12</v>
      </c>
      <c r="B100" s="19">
        <v>8402</v>
      </c>
      <c r="C100" s="25"/>
      <c r="D100" s="26"/>
      <c r="E100" s="16"/>
      <c r="F100" s="33"/>
      <c r="G100" s="16"/>
      <c r="H100" s="26"/>
      <c r="I100" s="16"/>
      <c r="J100" s="33"/>
      <c r="K100" s="16"/>
      <c r="M100" s="18"/>
      <c r="Q100" s="13"/>
    </row>
    <row r="101" spans="1:17" x14ac:dyDescent="0.25">
      <c r="A101" t="s">
        <v>26</v>
      </c>
      <c r="B101" s="19">
        <v>8471</v>
      </c>
      <c r="C101" s="25">
        <v>915539.03</v>
      </c>
      <c r="D101" s="26">
        <f t="shared" si="16"/>
        <v>0.5696941287145344</v>
      </c>
      <c r="E101" s="16">
        <v>521577.21</v>
      </c>
      <c r="F101" s="33">
        <f t="shared" si="19"/>
        <v>3.6122374096828347</v>
      </c>
      <c r="G101" s="16">
        <v>1884060.71</v>
      </c>
      <c r="H101" s="26">
        <f t="shared" ref="H101" si="31">I101/G101</f>
        <v>1.0962571370643359</v>
      </c>
      <c r="I101" s="16">
        <v>2065415</v>
      </c>
      <c r="J101" s="33">
        <f t="shared" ref="J101" si="32">K101/I101</f>
        <v>0.13200591648651724</v>
      </c>
      <c r="K101" s="16">
        <v>272647</v>
      </c>
      <c r="M101" s="18"/>
      <c r="N101" t="s">
        <v>54</v>
      </c>
      <c r="Q101" s="13"/>
    </row>
    <row r="102" spans="1:17" hidden="1" x14ac:dyDescent="0.25">
      <c r="B102" s="19"/>
      <c r="C102" s="16"/>
      <c r="D102" s="15"/>
      <c r="E102" s="16"/>
      <c r="F102" s="33"/>
      <c r="G102" s="16"/>
      <c r="H102" s="15"/>
      <c r="I102" s="16"/>
      <c r="J102" s="33"/>
      <c r="K102" s="16"/>
      <c r="M102" s="18"/>
      <c r="Q102" s="13"/>
    </row>
    <row r="103" spans="1:17" hidden="1" x14ac:dyDescent="0.25">
      <c r="C103" s="25"/>
      <c r="D103" s="26"/>
      <c r="E103" s="16"/>
      <c r="F103" s="33"/>
      <c r="G103" s="16"/>
      <c r="H103" s="26"/>
      <c r="I103" s="16"/>
      <c r="J103" s="33"/>
      <c r="K103" s="16"/>
      <c r="M103" s="24"/>
      <c r="Q103" s="13"/>
    </row>
    <row r="104" spans="1:17" x14ac:dyDescent="0.25">
      <c r="A104" s="7" t="s">
        <v>42</v>
      </c>
      <c r="B104" s="28"/>
      <c r="C104" s="9">
        <f>C65+C69+C74+C78+C81+C83+C87+C92+C97+C99</f>
        <v>2306823.4500000002</v>
      </c>
      <c r="D104" s="10">
        <f t="shared" si="16"/>
        <v>0.79875947593648733</v>
      </c>
      <c r="E104" s="9">
        <f>E65+E69+E74+E78+E81+E83+E87+E92+E97+E99</f>
        <v>1842597.0899999999</v>
      </c>
      <c r="F104" s="31">
        <f t="shared" si="19"/>
        <v>1.5760032541894442</v>
      </c>
      <c r="G104" s="9">
        <f>G65+G69+G74+G78+G81+G83+G87+G92+G97+G99</f>
        <v>2903939.01</v>
      </c>
      <c r="H104" s="10">
        <f t="shared" ref="H104" si="33">I104/G104</f>
        <v>1.0525231382183884</v>
      </c>
      <c r="I104" s="9">
        <f>I65+I69+I74+I78+I81+I83+I87+I92+I97+I99</f>
        <v>3056463</v>
      </c>
      <c r="J104" s="31">
        <f t="shared" ref="J104" si="34">K104/I104</f>
        <v>0.56090487599555439</v>
      </c>
      <c r="K104" s="9">
        <f>K65+K69+K74+K78+K81+K83+K87+K92+K97+K99</f>
        <v>1714385</v>
      </c>
      <c r="L104" s="2"/>
      <c r="M104" s="11">
        <f t="shared" si="28"/>
        <v>0.79875947593648733</v>
      </c>
    </row>
    <row r="105" spans="1:17" x14ac:dyDescent="0.25">
      <c r="E105" s="16"/>
      <c r="F105" s="16"/>
      <c r="G105" s="16"/>
      <c r="I105" s="16"/>
      <c r="J105" s="16"/>
      <c r="K105" s="16"/>
      <c r="M105" s="24"/>
    </row>
    <row r="106" spans="1:17" x14ac:dyDescent="0.25">
      <c r="A106" s="7" t="s">
        <v>43</v>
      </c>
      <c r="B106" s="7"/>
      <c r="C106" s="39">
        <f>C60+C104</f>
        <v>14380424.830000002</v>
      </c>
      <c r="D106" s="10">
        <f>E106/C106</f>
        <v>0.97095993999225949</v>
      </c>
      <c r="E106" s="39">
        <f>E60+E104</f>
        <v>13962816.43</v>
      </c>
      <c r="F106" s="31">
        <f>G106/E106</f>
        <v>1.196042931146664</v>
      </c>
      <c r="G106" s="39">
        <f>G60+G104</f>
        <v>16700127.890000001</v>
      </c>
      <c r="H106" s="10">
        <f>I106/G106</f>
        <v>1.1919245248366777</v>
      </c>
      <c r="I106" s="39">
        <f>I60+I104</f>
        <v>19905292</v>
      </c>
      <c r="J106" s="31">
        <f>K106/I106</f>
        <v>0.76285452130016485</v>
      </c>
      <c r="K106" s="39">
        <f>K60+K104</f>
        <v>15184842</v>
      </c>
      <c r="L106" s="2"/>
      <c r="M106" s="11">
        <f t="shared" si="28"/>
        <v>0.97095993999225949</v>
      </c>
      <c r="O106" s="13">
        <v>15184824</v>
      </c>
    </row>
    <row r="107" spans="1:17" x14ac:dyDescent="0.25">
      <c r="O107" s="16">
        <f>O106-K106</f>
        <v>-18</v>
      </c>
    </row>
    <row r="109" spans="1:17" x14ac:dyDescent="0.25">
      <c r="I109" s="50"/>
    </row>
    <row r="114" spans="17:18" x14ac:dyDescent="0.25">
      <c r="Q114" t="s">
        <v>44</v>
      </c>
      <c r="R114" s="16">
        <f>E6+E11+E17+E21+E27+E31+E36</f>
        <v>6340809</v>
      </c>
    </row>
    <row r="115" spans="17:18" x14ac:dyDescent="0.25">
      <c r="Q115" t="s">
        <v>45</v>
      </c>
      <c r="R115" s="16">
        <f>E7+E12+E18+E22+E32+E37+E43</f>
        <v>2170403.46</v>
      </c>
    </row>
    <row r="116" spans="17:18" x14ac:dyDescent="0.25">
      <c r="Q116" t="s">
        <v>46</v>
      </c>
      <c r="R116" s="16">
        <f>E47</f>
        <v>127781.24</v>
      </c>
    </row>
    <row r="117" spans="17:18" x14ac:dyDescent="0.25">
      <c r="Q117" t="s">
        <v>47</v>
      </c>
      <c r="R117" s="16">
        <f>E15</f>
        <v>278567</v>
      </c>
    </row>
    <row r="120" spans="17:18" x14ac:dyDescent="0.25">
      <c r="Q120" t="s">
        <v>44</v>
      </c>
      <c r="R120" s="16">
        <f>C6+C11+C17+C21+C27+C31+C36</f>
        <v>5892555.3200000003</v>
      </c>
    </row>
    <row r="121" spans="17:18" x14ac:dyDescent="0.25">
      <c r="Q121" t="s">
        <v>45</v>
      </c>
      <c r="R121" s="16">
        <f>C7+C12+C18+C22+C28+C32+C37+C43+C50+C57</f>
        <v>3823306.6999999997</v>
      </c>
    </row>
    <row r="122" spans="17:18" x14ac:dyDescent="0.25">
      <c r="Q122" t="s">
        <v>46</v>
      </c>
      <c r="R122" s="16">
        <f>C47</f>
        <v>0</v>
      </c>
    </row>
    <row r="123" spans="17:18" x14ac:dyDescent="0.25">
      <c r="Q123" t="s">
        <v>47</v>
      </c>
      <c r="R123" s="16">
        <f>C15</f>
        <v>471295.56</v>
      </c>
    </row>
    <row r="126" spans="17:18" x14ac:dyDescent="0.25">
      <c r="R126" s="16"/>
    </row>
    <row r="129" spans="17:20" x14ac:dyDescent="0.25">
      <c r="Q129" s="40"/>
      <c r="R129" s="41">
        <v>42430</v>
      </c>
      <c r="S129" s="41">
        <v>42795</v>
      </c>
      <c r="T129" s="42" t="s">
        <v>48</v>
      </c>
    </row>
    <row r="130" spans="17:20" x14ac:dyDescent="0.25">
      <c r="Q130" s="2" t="str">
        <f>Q120</f>
        <v>cheltuieli de personal</v>
      </c>
      <c r="R130" s="16">
        <f>R120/1000</f>
        <v>5892.5553200000004</v>
      </c>
      <c r="S130" s="16">
        <f>R114/1000</f>
        <v>6340.8090000000002</v>
      </c>
      <c r="T130" s="43">
        <f>S130/R130</f>
        <v>1.0760711873978639</v>
      </c>
    </row>
    <row r="131" spans="17:20" x14ac:dyDescent="0.25">
      <c r="Q131" s="44" t="str">
        <f t="shared" ref="Q131:Q133" si="35">Q121</f>
        <v>cheltuieli cu bunuri si servicii</v>
      </c>
      <c r="R131" s="45">
        <f t="shared" ref="R131:R133" si="36">R121/1000</f>
        <v>3823.3066999999996</v>
      </c>
      <c r="S131" s="45">
        <f t="shared" ref="S131:S133" si="37">R115/1000</f>
        <v>2170.40346</v>
      </c>
      <c r="T131" s="46">
        <f t="shared" ref="T131:T133" si="38">S131/R131</f>
        <v>0.56767704772415983</v>
      </c>
    </row>
    <row r="132" spans="17:20" x14ac:dyDescent="0.25">
      <c r="Q132" s="2" t="str">
        <f t="shared" si="35"/>
        <v>rambursari credite</v>
      </c>
      <c r="R132" s="16">
        <f t="shared" si="36"/>
        <v>0</v>
      </c>
      <c r="S132" s="16">
        <f t="shared" si="37"/>
        <v>127.78124000000001</v>
      </c>
      <c r="T132" s="43" t="e">
        <f t="shared" si="38"/>
        <v>#DIV/0!</v>
      </c>
    </row>
    <row r="133" spans="17:20" x14ac:dyDescent="0.25">
      <c r="Q133" s="44" t="str">
        <f t="shared" si="35"/>
        <v>dobanzi</v>
      </c>
      <c r="R133" s="45">
        <f t="shared" si="36"/>
        <v>471.29556000000002</v>
      </c>
      <c r="S133" s="45">
        <f t="shared" si="37"/>
        <v>278.56700000000001</v>
      </c>
      <c r="T133" s="46">
        <f t="shared" si="38"/>
        <v>0.5910664636857601</v>
      </c>
    </row>
  </sheetData>
  <mergeCells count="3">
    <mergeCell ref="C3:E3"/>
    <mergeCell ref="C63:E63"/>
    <mergeCell ref="N6:U6"/>
  </mergeCells>
  <pageMargins left="0.7" right="0.7" top="0.75" bottom="0.75" header="0.3" footer="0.3"/>
  <pageSetup scale="93" orientation="portrait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ANALIZAchelt 2014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2017-04-24T06:01:25Z</dcterms:created>
  <dcterms:modified xsi:type="dcterms:W3CDTF">2019-05-11T07:02:15Z</dcterms:modified>
</cp:coreProperties>
</file>